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5" r:id="rId1"/>
  </sheets>
  <definedNames>
    <definedName name="_xlnm._FilterDatabase" localSheetId="0" hidden="1">Sheet1!$A$6:$Q$159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9" name="ID_8C013F2C60D6428C937B3171BCACAEDB" descr="90、安全手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86590" y="1457325"/>
          <a:ext cx="8353425" cy="6604000"/>
        </a:xfrm>
        <a:prstGeom prst="rect">
          <a:avLst/>
        </a:prstGeom>
      </xdr:spPr>
    </xdr:pic>
  </etc:cellImage>
  <etc:cellImage>
    <xdr:pic>
      <xdr:nvPicPr>
        <xdr:cNvPr id="31" name="ID_EFD6424067EF4FCCA5C93EBA5BDCCB58" descr="80、红色隐患贴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86590" y="3660775"/>
          <a:ext cx="8077200" cy="2190750"/>
        </a:xfrm>
        <a:prstGeom prst="rect">
          <a:avLst/>
        </a:prstGeom>
      </xdr:spPr>
    </xdr:pic>
  </etc:cellImage>
  <etc:cellImage>
    <xdr:pic>
      <xdr:nvPicPr>
        <xdr:cNvPr id="20" name="ID_67E92E109C9B4820870F9AB63715A7AB" descr="44、燃气安全九提示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86590" y="1819275"/>
          <a:ext cx="5553075" cy="7232650"/>
        </a:xfrm>
        <a:prstGeom prst="rect">
          <a:avLst/>
        </a:prstGeom>
      </xdr:spPr>
    </xdr:pic>
  </etc:cellImage>
  <etc:cellImage>
    <xdr:pic>
      <xdr:nvPicPr>
        <xdr:cNvPr id="36" name="ID_59BEB0FD8A1E4281BDF66FC1722C4631" descr="85、已安检标签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086590" y="2187575"/>
          <a:ext cx="8077200" cy="3606800"/>
        </a:xfrm>
        <a:prstGeom prst="rect">
          <a:avLst/>
        </a:prstGeom>
      </xdr:spPr>
    </xdr:pic>
  </etc:cellImage>
  <etc:cellImage>
    <xdr:pic>
      <xdr:nvPicPr>
        <xdr:cNvPr id="9" name="ID_B90EB814C2D2452ABBF551F2C5DD5420" descr="27、拒接入户安检通知单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086590" y="2555875"/>
          <a:ext cx="4676775" cy="6673850"/>
        </a:xfrm>
        <a:prstGeom prst="rect">
          <a:avLst/>
        </a:prstGeom>
      </xdr:spPr>
    </xdr:pic>
  </etc:cellImage>
  <etc:cellImage>
    <xdr:pic>
      <xdr:nvPicPr>
        <xdr:cNvPr id="44" name="ID_A8D8A66B6A6A4FD5AA4E10A8086A07B2" descr="104、派工单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86590" y="2924175"/>
          <a:ext cx="7610475" cy="7639050"/>
        </a:xfrm>
        <a:prstGeom prst="rect">
          <a:avLst/>
        </a:prstGeom>
      </xdr:spPr>
    </xdr:pic>
  </etc:cellImage>
  <etc:cellImage>
    <xdr:pic>
      <xdr:nvPicPr>
        <xdr:cNvPr id="48" name="ID_725904D4BAFF4A8AA08A12DFBB2B6318" descr="108、超两年未入户关阀通知单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086590" y="3292475"/>
          <a:ext cx="4324350" cy="6978650"/>
        </a:xfrm>
        <a:prstGeom prst="rect">
          <a:avLst/>
        </a:prstGeom>
      </xdr:spPr>
    </xdr:pic>
  </etc:cellImage>
  <etc:cellImage>
    <xdr:pic>
      <xdr:nvPicPr>
        <xdr:cNvPr id="18" name="ID_991B3F189ABE497CA236B2F1544B4EC5" descr="41、已超期严禁使用贴（椭圆）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086590" y="4029075"/>
          <a:ext cx="3790950" cy="2124075"/>
        </a:xfrm>
        <a:prstGeom prst="rect">
          <a:avLst/>
        </a:prstGeom>
      </xdr:spPr>
    </xdr:pic>
  </etc:cellImage>
  <etc:cellImage>
    <xdr:pic>
      <xdr:nvPicPr>
        <xdr:cNvPr id="62" name="ID_BE5428B64B7A413C8484D1956D8C609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772515" y="4394200"/>
          <a:ext cx="29260800" cy="390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71060EA4BADC453E9A8CDD47B8F1D30A" descr="39、芜湖中燃停气通知单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086590" y="4765675"/>
          <a:ext cx="8029575" cy="7664450"/>
        </a:xfrm>
        <a:prstGeom prst="rect">
          <a:avLst/>
        </a:prstGeom>
      </xdr:spPr>
    </xdr:pic>
  </etc:cellImage>
  <etc:cellImage>
    <xdr:pic>
      <xdr:nvPicPr>
        <xdr:cNvPr id="63" name="ID_FD0C1623E7F04D368B368BB7967E9C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772515" y="5130800"/>
          <a:ext cx="29260800" cy="390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F9F7DF07076546A2AD88D2FB85E7C20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077065" y="5499100"/>
          <a:ext cx="6229350" cy="9163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A7990288129B43BCA89B1A98B834D921" descr="120、抄表联络单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086590" y="5870575"/>
          <a:ext cx="7858125" cy="7134225"/>
        </a:xfrm>
        <a:prstGeom prst="rect">
          <a:avLst/>
        </a:prstGeom>
      </xdr:spPr>
    </xdr:pic>
  </etc:cellImage>
  <etc:cellImage>
    <xdr:pic>
      <xdr:nvPicPr>
        <xdr:cNvPr id="34" name="ID_996F7FC713204ECC9383D7F63CA0A05D" descr="83、催费通知单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086590" y="6238875"/>
          <a:ext cx="8220075" cy="7623175"/>
        </a:xfrm>
        <a:prstGeom prst="rect">
          <a:avLst/>
        </a:prstGeom>
      </xdr:spPr>
    </xdr:pic>
  </etc:cellImage>
  <etc:cellImage>
    <xdr:pic>
      <xdr:nvPicPr>
        <xdr:cNvPr id="64" name="ID_BD2926945E274CAF837569C39CA5984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772515" y="6604000"/>
          <a:ext cx="29260800" cy="390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B35E3AE8295A43A3A86E6895FC3E241C" descr="2、自闭阀宣传单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296265" y="7540625"/>
          <a:ext cx="8058150" cy="4794250"/>
        </a:xfrm>
        <a:prstGeom prst="rect">
          <a:avLst/>
        </a:prstGeom>
      </xdr:spPr>
    </xdr:pic>
  </etc:cellImage>
  <etc:cellImage>
    <xdr:pic>
      <xdr:nvPicPr>
        <xdr:cNvPr id="2" name="ID_A93EE4D6B7C64970A689AD8F43261609" descr="1、人走阀关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762865" y="7019925"/>
          <a:ext cx="6096000" cy="2524125"/>
        </a:xfrm>
        <a:prstGeom prst="rect">
          <a:avLst/>
        </a:prstGeom>
      </xdr:spPr>
    </xdr:pic>
  </etc:cellImage>
  <etc:cellImage>
    <xdr:pic>
      <xdr:nvPicPr>
        <xdr:cNvPr id="4" name="ID_EECABD56219E4187930543B0534544D0" descr="19、到访不遇通知单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3181965" y="13220700"/>
          <a:ext cx="6038850" cy="4994275"/>
        </a:xfrm>
        <a:prstGeom prst="rect">
          <a:avLst/>
        </a:prstGeom>
      </xdr:spPr>
    </xdr:pic>
  </etc:cellImage>
  <etc:cellImage>
    <xdr:pic>
      <xdr:nvPicPr>
        <xdr:cNvPr id="6" name="ID_51690F64FDEB43B29FF57D37B844017A" descr="25、三折页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277215" y="15468600"/>
          <a:ext cx="7781925" cy="7591425"/>
        </a:xfrm>
        <a:prstGeom prst="rect">
          <a:avLst/>
        </a:prstGeom>
      </xdr:spPr>
    </xdr:pic>
  </etc:cellImage>
  <etc:cellImage>
    <xdr:pic>
      <xdr:nvPicPr>
        <xdr:cNvPr id="5" name="ID_57348A987AAB41F4B93DE3CB072FCFB5" descr="24、宣传单页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3105765" y="15062200"/>
          <a:ext cx="6943725" cy="7667625"/>
        </a:xfrm>
        <a:prstGeom prst="rect">
          <a:avLst/>
        </a:prstGeom>
      </xdr:spPr>
    </xdr:pic>
  </etc:cellImage>
  <etc:cellImage>
    <xdr:pic>
      <xdr:nvPicPr>
        <xdr:cNvPr id="7" name="ID_1E0EF8E355874BEAB574C6A337B4F8D7" descr="26、宣传册（非居）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010515" y="15827375"/>
          <a:ext cx="7381875" cy="5899150"/>
        </a:xfrm>
        <a:prstGeom prst="rect">
          <a:avLst/>
        </a:prstGeom>
      </xdr:spPr>
    </xdr:pic>
  </etc:cellImage>
  <etc:cellImage>
    <xdr:pic>
      <xdr:nvPicPr>
        <xdr:cNvPr id="10" name="ID_2DCD2D5F8F764B5981DB0234E03357EC" descr="30、停气通知单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086590" y="16716375"/>
          <a:ext cx="7019925" cy="5626100"/>
        </a:xfrm>
        <a:prstGeom prst="rect">
          <a:avLst/>
        </a:prstGeom>
      </xdr:spPr>
    </xdr:pic>
  </etc:cellImage>
  <etc:cellImage>
    <xdr:pic>
      <xdr:nvPicPr>
        <xdr:cNvPr id="12" name="ID_8253972F23384B63AE78E6B48F091AB9" descr="34、燃气报警器安全标贴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086590" y="18189575"/>
          <a:ext cx="8115300" cy="6381750"/>
        </a:xfrm>
        <a:prstGeom prst="rect">
          <a:avLst/>
        </a:prstGeom>
      </xdr:spPr>
    </xdr:pic>
  </etc:cellImage>
  <etc:cellImage>
    <xdr:pic>
      <xdr:nvPicPr>
        <xdr:cNvPr id="8" name="ID_2CE0F4E8EA61455B831A245AB553468C" descr="33、供气合同（年用量7万方以上）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086590" y="17821275"/>
          <a:ext cx="7762875" cy="5775325"/>
        </a:xfrm>
        <a:prstGeom prst="rect">
          <a:avLst/>
        </a:prstGeom>
      </xdr:spPr>
    </xdr:pic>
  </etc:cellImage>
  <etc:cellImage>
    <xdr:pic>
      <xdr:nvPicPr>
        <xdr:cNvPr id="11" name="ID_04816536AE024CCFAE976DDBBD288FCD" descr="32、工商福安全隐患图集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086590" y="17452975"/>
          <a:ext cx="8086725" cy="5530850"/>
        </a:xfrm>
        <a:prstGeom prst="rect">
          <a:avLst/>
        </a:prstGeom>
      </xdr:spPr>
    </xdr:pic>
  </etc:cellImage>
  <etc:cellImage>
    <xdr:pic>
      <xdr:nvPicPr>
        <xdr:cNvPr id="14" name="ID_5914060EF2364941B5D0B2E5FC625131" descr="36、关于配合开展燃气入户安全检查的重要通知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086590" y="18926175"/>
          <a:ext cx="5924550" cy="6889750"/>
        </a:xfrm>
        <a:prstGeom prst="rect">
          <a:avLst/>
        </a:prstGeom>
      </xdr:spPr>
    </xdr:pic>
  </etc:cellImage>
  <etc:cellImage>
    <xdr:pic>
      <xdr:nvPicPr>
        <xdr:cNvPr id="13" name="ID_4CA66CD0B89A4F73905840986BED2E64" descr="35、燃气报警器安全标贴（居民类）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086590" y="18557875"/>
          <a:ext cx="8029575" cy="3330575"/>
        </a:xfrm>
        <a:prstGeom prst="rect">
          <a:avLst/>
        </a:prstGeom>
      </xdr:spPr>
    </xdr:pic>
  </etc:cellImage>
  <etc:cellImage>
    <xdr:pic>
      <xdr:nvPicPr>
        <xdr:cNvPr id="17" name="ID_77B559D3F2804025B13C30456FFD4E94" descr="40、 长期零用量关阀通知单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086590" y="19294475"/>
          <a:ext cx="7724775" cy="5946775"/>
        </a:xfrm>
        <a:prstGeom prst="rect">
          <a:avLst/>
        </a:prstGeom>
      </xdr:spPr>
    </xdr:pic>
  </etc:cellImage>
  <etc:cellImage>
    <xdr:pic>
      <xdr:nvPicPr>
        <xdr:cNvPr id="21" name="ID_1FF4311E8A2A448C88F788C6454963CF" descr="45、超期表具更换交接单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086590" y="20031075"/>
          <a:ext cx="4676775" cy="6654800"/>
        </a:xfrm>
        <a:prstGeom prst="rect">
          <a:avLst/>
        </a:prstGeom>
      </xdr:spPr>
    </xdr:pic>
  </etc:cellImage>
  <etc:cellImage>
    <xdr:pic>
      <xdr:nvPicPr>
        <xdr:cNvPr id="19" name="ID_36CA7D2811B14AB3B7FDD4737E6F8050" descr="43、小区信息录入卡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086590" y="19662775"/>
          <a:ext cx="7696200" cy="5048250"/>
        </a:xfrm>
        <a:prstGeom prst="rect">
          <a:avLst/>
        </a:prstGeom>
      </xdr:spPr>
    </xdr:pic>
  </etc:cellImage>
  <etc:cellImage>
    <xdr:pic>
      <xdr:nvPicPr>
        <xdr:cNvPr id="22" name="ID_BB0A9C0CB0B643688B46C1BB180E1636" descr="46、餐饮等场所燃气安全明白卡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086590" y="20399375"/>
          <a:ext cx="7743825" cy="6086475"/>
        </a:xfrm>
        <a:prstGeom prst="rect">
          <a:avLst/>
        </a:prstGeom>
      </xdr:spPr>
    </xdr:pic>
  </etc:cellImage>
  <etc:cellImage>
    <xdr:pic>
      <xdr:nvPicPr>
        <xdr:cNvPr id="23" name="ID_E52C7DA1D4F5432F8BC470C304EC3C0C" descr="47、地暖普表用户换卡表的说明红头文件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2086590" y="20910550"/>
          <a:ext cx="7667625" cy="5661025"/>
        </a:xfrm>
        <a:prstGeom prst="rect">
          <a:avLst/>
        </a:prstGeom>
      </xdr:spPr>
    </xdr:pic>
  </etc:cellImage>
  <etc:cellImage>
    <xdr:pic>
      <xdr:nvPicPr>
        <xdr:cNvPr id="24" name="ID_187B3EB1D0814331BF11247EEC91C4D2" descr="57、流向标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086590" y="24260175"/>
          <a:ext cx="8181975" cy="4105275"/>
        </a:xfrm>
        <a:prstGeom prst="rect">
          <a:avLst/>
        </a:prstGeom>
      </xdr:spPr>
    </xdr:pic>
  </etc:cellImage>
  <etc:cellImage>
    <xdr:pic>
      <xdr:nvPicPr>
        <xdr:cNvPr id="27" name="ID_39D3AA05266945D0A3179A8F52489ED0" descr="60、中燃在线燃气费代缴流程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2086590" y="24958675"/>
          <a:ext cx="5486400" cy="4400550"/>
        </a:xfrm>
        <a:prstGeom prst="rect">
          <a:avLst/>
        </a:prstGeom>
      </xdr:spPr>
    </xdr:pic>
  </etc:cellImage>
  <etc:cellImage>
    <xdr:pic>
      <xdr:nvPicPr>
        <xdr:cNvPr id="25" name="ID_C2CA78078A7C4918BE33C2132FD5F70E" descr="58、请勿密闭提示卡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2086590" y="24628475"/>
          <a:ext cx="8258175" cy="4851400"/>
        </a:xfrm>
        <a:prstGeom prst="rect">
          <a:avLst/>
        </a:prstGeom>
      </xdr:spPr>
    </xdr:pic>
  </etc:cellImage>
  <etc:cellImage>
    <xdr:pic>
      <xdr:nvPicPr>
        <xdr:cNvPr id="28" name="ID_0C34F1F271AA4F8E8AF9B112C365A494" descr="62、无紧急切断装置整改通知单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2086590" y="25695275"/>
          <a:ext cx="8162925" cy="7197725"/>
        </a:xfrm>
        <a:prstGeom prst="rect">
          <a:avLst/>
        </a:prstGeom>
      </xdr:spPr>
    </xdr:pic>
  </etc:cellImage>
  <etc:cellImage>
    <xdr:pic>
      <xdr:nvPicPr>
        <xdr:cNvPr id="29" name="ID_9ACE741E8EB242848FD45EB7014C2928" descr="77、超两年未入户安检通知与公示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2086590" y="30521275"/>
          <a:ext cx="6972300" cy="6711950"/>
        </a:xfrm>
        <a:prstGeom prst="rect">
          <a:avLst/>
        </a:prstGeom>
      </xdr:spPr>
    </xdr:pic>
  </etc:cellImage>
  <etc:cellImage>
    <xdr:pic>
      <xdr:nvPicPr>
        <xdr:cNvPr id="30" name="ID_968BE76E66144823800A06F2C0D93FF8" descr="78、超两年未入户安检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2086590" y="30984825"/>
          <a:ext cx="5953125" cy="6521450"/>
        </a:xfrm>
        <a:prstGeom prst="rect">
          <a:avLst/>
        </a:prstGeom>
      </xdr:spPr>
    </xdr:pic>
  </etc:cellImage>
  <etc:cellImage>
    <xdr:pic>
      <xdr:nvPicPr>
        <xdr:cNvPr id="15" name="ID_FC35D518EB6148C786BBD757CFF75AE7" descr="82、用气合同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2086590" y="32261175"/>
          <a:ext cx="7905750" cy="7248525"/>
        </a:xfrm>
        <a:prstGeom prst="rect">
          <a:avLst/>
        </a:prstGeom>
      </xdr:spPr>
    </xdr:pic>
  </etc:cellImage>
  <etc:cellImage>
    <xdr:pic>
      <xdr:nvPicPr>
        <xdr:cNvPr id="26" name="ID_9D111EA9DB964FB08E1EC40815EF490D" descr="81、明白卡绿色笑脸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2086590" y="31899225"/>
          <a:ext cx="6438900" cy="3511550"/>
        </a:xfrm>
        <a:prstGeom prst="rect">
          <a:avLst/>
        </a:prstGeom>
      </xdr:spPr>
    </xdr:pic>
  </etc:cellImage>
  <etc:cellImage>
    <xdr:pic>
      <xdr:nvPicPr>
        <xdr:cNvPr id="40" name="ID_B3B5002F4861458EBCB785AAADE52452" descr="84、安检楼前通知单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2086590" y="32629475"/>
          <a:ext cx="7381875" cy="7664450"/>
        </a:xfrm>
        <a:prstGeom prst="rect">
          <a:avLst/>
        </a:prstGeom>
      </xdr:spPr>
    </xdr:pic>
  </etc:cellImage>
  <etc:cellImage>
    <xdr:pic>
      <xdr:nvPicPr>
        <xdr:cNvPr id="41" name="ID_09623E1CB200414BA78FD235AB24E2C9" descr="87、非居安全须知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086590" y="33470850"/>
          <a:ext cx="8039100" cy="6115050"/>
        </a:xfrm>
        <a:prstGeom prst="rect">
          <a:avLst/>
        </a:prstGeom>
      </xdr:spPr>
    </xdr:pic>
  </etc:cellImage>
  <etc:cellImage>
    <xdr:pic>
      <xdr:nvPicPr>
        <xdr:cNvPr id="42" name="ID_CBCED5BBDDA54FF4842BB695A422E4AE" descr="88、流量标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2086590" y="33940750"/>
          <a:ext cx="8191500" cy="4067175"/>
        </a:xfrm>
        <a:prstGeom prst="rect">
          <a:avLst/>
        </a:prstGeom>
      </xdr:spPr>
    </xdr:pic>
  </etc:cellImage>
  <etc:cellImage>
    <xdr:pic>
      <xdr:nvPicPr>
        <xdr:cNvPr id="45" name="ID_E5DDE726D19A4BA69404609A460C15A8" descr="91、宣传册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2086590" y="34674175"/>
          <a:ext cx="7981950" cy="4022725"/>
        </a:xfrm>
        <a:prstGeom prst="rect">
          <a:avLst/>
        </a:prstGeom>
      </xdr:spPr>
    </xdr:pic>
  </etc:cellImage>
  <etc:cellImage>
    <xdr:pic>
      <xdr:nvPicPr>
        <xdr:cNvPr id="46" name="ID_A938D14CB0B74401A270EA7EB477C819" descr="101、隐患图集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086590" y="38179375"/>
          <a:ext cx="8001000" cy="5445125"/>
        </a:xfrm>
        <a:prstGeom prst="rect">
          <a:avLst/>
        </a:prstGeom>
      </xdr:spPr>
    </xdr:pic>
  </etc:cellImage>
  <etc:cellImage>
    <xdr:pic>
      <xdr:nvPicPr>
        <xdr:cNvPr id="47" name="ID_426862B7A8B44DED8A4E36474FDB706E" descr="105、夜间抢修交接单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086590" y="38585775"/>
          <a:ext cx="5191125" cy="7340600"/>
        </a:xfrm>
        <a:prstGeom prst="rect">
          <a:avLst/>
        </a:prstGeom>
      </xdr:spPr>
    </xdr:pic>
  </etc:cellImage>
  <etc:cellImage>
    <xdr:pic>
      <xdr:nvPicPr>
        <xdr:cNvPr id="50" name="ID_CF7AD1782156417A9B34B04203296104" descr="107、用户信息录入表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2086590" y="39398575"/>
          <a:ext cx="7648575" cy="5819775"/>
        </a:xfrm>
        <a:prstGeom prst="rect">
          <a:avLst/>
        </a:prstGeom>
      </xdr:spPr>
    </xdr:pic>
  </etc:cellImage>
  <etc:cellImage>
    <xdr:pic>
      <xdr:nvPicPr>
        <xdr:cNvPr id="51" name="ID_77E9E2618B7449F5A8A2CFA5B3FF9C05" descr="106、入户安检工作单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2086590" y="38992175"/>
          <a:ext cx="7981950" cy="5245100"/>
        </a:xfrm>
        <a:prstGeom prst="rect">
          <a:avLst/>
        </a:prstGeom>
      </xdr:spPr>
    </xdr:pic>
  </etc:cellImage>
  <etc:cellImage>
    <xdr:pic>
      <xdr:nvPicPr>
        <xdr:cNvPr id="52" name="ID_24AE3D1A0B37439B9C118F43CD7878EA" descr="119、安全须知应急处理方案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086590" y="43948350"/>
          <a:ext cx="5400675" cy="7607300"/>
        </a:xfrm>
        <a:prstGeom prst="rect">
          <a:avLst/>
        </a:prstGeom>
      </xdr:spPr>
    </xdr:pic>
  </etc:cellImage>
  <etc:cellImage>
    <xdr:pic>
      <xdr:nvPicPr>
        <xdr:cNvPr id="53" name="ID_4E23F0FDD1CA45D485D2C309CBFAF9F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3772515" y="20396200"/>
          <a:ext cx="6191250" cy="7905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B7AE6E5091D24DF3BC807AF11740F67D" descr="123、合格贴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2086590" y="44681775"/>
          <a:ext cx="7896225" cy="4635500"/>
        </a:xfrm>
        <a:prstGeom prst="rect">
          <a:avLst/>
        </a:prstGeom>
      </xdr:spPr>
    </xdr:pic>
  </etc:cellImage>
  <etc:cellImage>
    <xdr:pic>
      <xdr:nvPicPr>
        <xdr:cNvPr id="55" name="ID_6895AB8DB89D4BE0825E3981CA51790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3953490" y="21215350"/>
          <a:ext cx="9791700" cy="6924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E2FE3468E2C940B0830DB5E3C2AB4E4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3848715" y="47640875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AB5EA9C048494F28907222E4F9D7FFCC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3905865" y="4735830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589AD521AE534AD297026B5CB389201C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4001115" y="48123475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7BB9EC441AFA4FB29B551293A5D402DB" descr="6催费通知单（大客户）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3772515" y="48729900"/>
          <a:ext cx="4524375" cy="7086600"/>
        </a:xfrm>
        <a:prstGeom prst="rect">
          <a:avLst/>
        </a:prstGeom>
      </xdr:spPr>
    </xdr:pic>
  </etc:cellImage>
  <etc:cellImage>
    <xdr:pic>
      <xdr:nvPicPr>
        <xdr:cNvPr id="59" name="ID_9F9232C76C63489CBB47F7054820AB21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3772515" y="4836160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76F3B0AB5FBC4FCCA832679BB6071DDF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3772515" y="49098200"/>
          <a:ext cx="6915150" cy="78390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<sst xmlns="http://schemas.openxmlformats.org/spreadsheetml/2006/main" count="1506" uniqueCount="296">
  <si>
    <t>服务项目名称: 芜湖中燃印刷品竞价采购项目</t>
  </si>
  <si>
    <t>服务商名称</t>
  </si>
  <si>
    <t>**</t>
  </si>
  <si>
    <t>联系人</t>
  </si>
  <si>
    <t>*</t>
  </si>
  <si>
    <t>联系电话</t>
  </si>
  <si>
    <t>邮箱</t>
  </si>
  <si>
    <t>服务商地址</t>
  </si>
  <si>
    <t>采购单位</t>
  </si>
  <si>
    <t>芜湖中燃城市燃气发展有限公司</t>
  </si>
  <si>
    <t>李洁</t>
  </si>
  <si>
    <t>lijiezai@chinagasholdings.com</t>
  </si>
  <si>
    <t>付款方式</t>
  </si>
  <si>
    <t>甲方确认货物数量及规格无误后，乙方开具增值税发票。甲方在收到发票后30日内，通过转账的方式一次性将月度订单款项支付至乙方指定银行账户。</t>
  </si>
  <si>
    <t>序号</t>
  </si>
  <si>
    <t>名称</t>
  </si>
  <si>
    <t>尺寸</t>
  </si>
  <si>
    <t>纸张克重</t>
  </si>
  <si>
    <t>纸张材质</t>
  </si>
  <si>
    <t>色彩</t>
  </si>
  <si>
    <t>单双面</t>
  </si>
  <si>
    <t>规格注释</t>
  </si>
  <si>
    <t>装订方式</t>
  </si>
  <si>
    <t>单位</t>
  </si>
  <si>
    <t>样图参考</t>
  </si>
  <si>
    <t>数量</t>
  </si>
  <si>
    <t>含税单价</t>
  </si>
  <si>
    <t>含税总价</t>
  </si>
  <si>
    <t>安全手册</t>
  </si>
  <si>
    <t>A4</t>
  </si>
  <si>
    <t>157g</t>
  </si>
  <si>
    <t>铜版纸</t>
  </si>
  <si>
    <t>全彩</t>
  </si>
  <si>
    <t>双面</t>
  </si>
  <si>
    <t>16张/本</t>
  </si>
  <si>
    <t>骑马订</t>
  </si>
  <si>
    <t>份</t>
  </si>
  <si>
    <t>燃气安全九提示</t>
  </si>
  <si>
    <t>单面</t>
  </si>
  <si>
    <t>/</t>
  </si>
  <si>
    <t>张</t>
  </si>
  <si>
    <t>已安检标签</t>
  </si>
  <si>
    <t>5*4cm</t>
  </si>
  <si>
    <t>6*4cm</t>
  </si>
  <si>
    <t>不干胶</t>
  </si>
  <si>
    <t>拒绝入户安检通知单</t>
  </si>
  <si>
    <t>142*105mm</t>
  </si>
  <si>
    <t>70g</t>
  </si>
  <si>
    <t>双胶纸</t>
  </si>
  <si>
    <t>胶边            100张/本</t>
  </si>
  <si>
    <t>本</t>
  </si>
  <si>
    <t>派工单（临时工单）</t>
  </si>
  <si>
    <t>A5</t>
  </si>
  <si>
    <t>单色</t>
  </si>
  <si>
    <t>超两年未入户安检关阀通知单</t>
  </si>
  <si>
    <t>红色隐患贴</t>
  </si>
  <si>
    <t>290*30mm</t>
  </si>
  <si>
    <t>已超期严禁使用贴</t>
  </si>
  <si>
    <t xml:space="preserve">60*40mm </t>
  </si>
  <si>
    <t>隐患整改（民用）</t>
  </si>
  <si>
    <t>210*140mm</t>
  </si>
  <si>
    <t>无碳复写三联(白红黄)</t>
  </si>
  <si>
    <t>胶边            25联/本</t>
  </si>
  <si>
    <t>芜湖中燃停气通知单</t>
  </si>
  <si>
    <t xml:space="preserve">210*142mm </t>
  </si>
  <si>
    <t>安检到访不遇单</t>
  </si>
  <si>
    <t>105*142mm</t>
  </si>
  <si>
    <t>燃气安全警示贴</t>
  </si>
  <si>
    <t>80*40mm</t>
  </si>
  <si>
    <t>抄收联络单</t>
  </si>
  <si>
    <t>催费通知单</t>
  </si>
  <si>
    <t>210*142mm</t>
  </si>
  <si>
    <t>安全须知</t>
  </si>
  <si>
    <t>胶边            50张/本</t>
  </si>
  <si>
    <t>人走阀关提示贴</t>
  </si>
  <si>
    <t>180*40mm</t>
  </si>
  <si>
    <t>自闭阀宣传单</t>
  </si>
  <si>
    <t>80*148mm</t>
  </si>
  <si>
    <t>楼前安装通知单(三件套)</t>
  </si>
  <si>
    <t>介绍信</t>
  </si>
  <si>
    <t xml:space="preserve"> 燃气技防设施安装验收及使用告知单</t>
  </si>
  <si>
    <t>无碳复写三联</t>
  </si>
  <si>
    <t>套公章，编号</t>
  </si>
  <si>
    <t>中燃智慧燃气设备运行记录本</t>
  </si>
  <si>
    <t xml:space="preserve">A4 </t>
  </si>
  <si>
    <t>封面：100g内芯：70g</t>
  </si>
  <si>
    <t>封面：牛皮纸            内芯：普通纸</t>
  </si>
  <si>
    <t>胶装</t>
  </si>
  <si>
    <t>芜湖中燃工程安全隐患图集</t>
  </si>
  <si>
    <t>19页/本</t>
  </si>
  <si>
    <t>北门站加臭记录本</t>
  </si>
  <si>
    <t>LNG工艺区现场巡检记录本</t>
  </si>
  <si>
    <t>芜湖中燃场站安全隐患图集</t>
  </si>
  <si>
    <t>14页/本</t>
  </si>
  <si>
    <t>芜湖中燃管网安全隐患图集</t>
  </si>
  <si>
    <t>21页/本</t>
  </si>
  <si>
    <t>流量计周检计量交接单</t>
  </si>
  <si>
    <t>胶边            30联/本</t>
  </si>
  <si>
    <t>芜湖中燃高度中心调压站点远传监控记录本</t>
  </si>
  <si>
    <t>35张/本</t>
  </si>
  <si>
    <t>芜湖中燃安全会议记录表</t>
  </si>
  <si>
    <t xml:space="preserve"> A4</t>
  </si>
  <si>
    <t>CNG气瓶充装前后检查及充装记录本</t>
  </si>
  <si>
    <t>调压站柜式巡检记录本</t>
  </si>
  <si>
    <t>30张/本</t>
  </si>
  <si>
    <t>抄表到访不遇通知单</t>
  </si>
  <si>
    <t>A6</t>
  </si>
  <si>
    <t>应急预案演练及评价记录本</t>
  </si>
  <si>
    <t>中燃文头纸</t>
  </si>
  <si>
    <t>80g</t>
  </si>
  <si>
    <t>复印纸</t>
  </si>
  <si>
    <t>聚焦六个环节</t>
  </si>
  <si>
    <t>固定资产机具设备调拨单</t>
  </si>
  <si>
    <t>编号</t>
  </si>
  <si>
    <t xml:space="preserve"> 宣传单页</t>
  </si>
  <si>
    <t>宣传三折页</t>
  </si>
  <si>
    <t>三折页</t>
  </si>
  <si>
    <t>宣传册（非居）</t>
  </si>
  <si>
    <t>加气母站撬车加气运行记录本</t>
  </si>
  <si>
    <t>川气门站巡检记录本</t>
  </si>
  <si>
    <t>48张/本</t>
  </si>
  <si>
    <t>停气通知单（三山中燃）</t>
  </si>
  <si>
    <t>行政车辆报修申请表</t>
  </si>
  <si>
    <t>胶边            50联/本</t>
  </si>
  <si>
    <t>芜湖中燃工商福用户安全隐患图集</t>
  </si>
  <si>
    <t>31页/本</t>
  </si>
  <si>
    <t>非居民用户（年用气量7万方以上）合同</t>
  </si>
  <si>
    <t>封面：157g内芯：70g</t>
  </si>
  <si>
    <t>封面：铜版纸               内芯：普通纸</t>
  </si>
  <si>
    <t>内芯15页</t>
  </si>
  <si>
    <t>燃气报警器安全标贴（非居类）</t>
  </si>
  <si>
    <t xml:space="preserve">20*15cm </t>
  </si>
  <si>
    <t>燃气报警器安全标贴（居民类）</t>
  </si>
  <si>
    <t>关于配合开展燃气入户安全检查的重要通知</t>
  </si>
  <si>
    <t xml:space="preserve"> 长期零用量关阀通知单</t>
  </si>
  <si>
    <t>小区信息录入表</t>
  </si>
  <si>
    <t>100g</t>
  </si>
  <si>
    <t>卡纸</t>
  </si>
  <si>
    <t>打孔</t>
  </si>
  <si>
    <t>超期表具更换交接单</t>
  </si>
  <si>
    <t>餐饮等场所燃气安全明白卡</t>
  </si>
  <si>
    <t>297*420mm</t>
  </si>
  <si>
    <t>地暖普表用户换卡表的说明红头文件</t>
  </si>
  <si>
    <t>210*145mm</t>
  </si>
  <si>
    <t>塑封</t>
  </si>
  <si>
    <t>高度中心调压站点远传监控记录本</t>
  </si>
  <si>
    <t>气化区巡检记录本</t>
  </si>
  <si>
    <t>工单凭证（危运货物运单）</t>
  </si>
  <si>
    <t>充装用设备和仪器仪表的检查记录本</t>
  </si>
  <si>
    <t>输配现场巡检记录本</t>
  </si>
  <si>
    <t>50张/本</t>
  </si>
  <si>
    <t>中燃加气母站CNG长管拖车充装前后安全检查记录本</t>
  </si>
  <si>
    <t>A3</t>
  </si>
  <si>
    <t>LNG液化生产交接班记录表</t>
  </si>
  <si>
    <t>员工手册</t>
  </si>
  <si>
    <t>205*147mm</t>
  </si>
  <si>
    <t>封面： 覆膜              内芯：普通纸</t>
  </si>
  <si>
    <t>封面：1-4页彩色；       内芯：黑白单色</t>
  </si>
  <si>
    <t>204页/本</t>
  </si>
  <si>
    <t>流向标</t>
  </si>
  <si>
    <t>180*60mm</t>
  </si>
  <si>
    <t>请勿密闭提示卡</t>
  </si>
  <si>
    <t>中燃在线燃气费代缴流程</t>
  </si>
  <si>
    <t>CNG储气井巡检记录本</t>
  </si>
  <si>
    <t>31张/本</t>
  </si>
  <si>
    <t>无紧急切断装置燃具无熄火保护隐患整改通知单</t>
  </si>
  <si>
    <t>无碳复写两联</t>
  </si>
  <si>
    <t>燃气管线第三方交叉施工交底确认函</t>
  </si>
  <si>
    <t>无碳复写四联</t>
  </si>
  <si>
    <t>气体流向标识</t>
  </si>
  <si>
    <t>20*5cm</t>
  </si>
  <si>
    <t>pvc不干胶</t>
  </si>
  <si>
    <t>非居用户燃气调压设施安全巡检记录</t>
  </si>
  <si>
    <t>调度值班记录本</t>
  </si>
  <si>
    <t>LNG罐车装卸前后安全检查记录本</t>
  </si>
  <si>
    <t>32张/本</t>
  </si>
  <si>
    <t>加气工交接班记录本</t>
  </si>
  <si>
    <t>62张/本</t>
  </si>
  <si>
    <t>出入门站登记表</t>
  </si>
  <si>
    <t>100张/本</t>
  </si>
  <si>
    <t>CNG母站储气井运行巡检记录本</t>
  </si>
  <si>
    <t>天然气北门站运行记录本</t>
  </si>
  <si>
    <t>CNG设备运行记录本</t>
  </si>
  <si>
    <t>车用LNG气瓶充装前后检查及 充装记录</t>
  </si>
  <si>
    <t>燃气管道安全隐患告知书</t>
  </si>
  <si>
    <t>关于对超两年未入户安检用户的紧急通知与公示</t>
  </si>
  <si>
    <t>财务凭证                                                                （包角+财务凭证封面+封底 ）</t>
  </si>
  <si>
    <t>包角：  195*145mm                      封面、封底：A4牛皮纸</t>
  </si>
  <si>
    <t>包角：  195*145mm                      封底、封面：A4牛皮纸</t>
  </si>
  <si>
    <t>模切</t>
  </si>
  <si>
    <t>套</t>
  </si>
  <si>
    <t>明白卡绿色笑脸</t>
  </si>
  <si>
    <t>33mm</t>
  </si>
  <si>
    <t>用气合同（带温压补偿的燃气表用户）</t>
  </si>
  <si>
    <t>彩色</t>
  </si>
  <si>
    <t>6页/份，套公章</t>
  </si>
  <si>
    <t>安检楼前通知单</t>
  </si>
  <si>
    <t>施工现场燃气管道设施安全保护协议</t>
  </si>
  <si>
    <t>普通纸</t>
  </si>
  <si>
    <t>6页/本</t>
  </si>
  <si>
    <t>非居安全须知</t>
  </si>
  <si>
    <t>流量标</t>
  </si>
  <si>
    <t>管网巡线记录本</t>
  </si>
  <si>
    <t>宣传册</t>
  </si>
  <si>
    <t>芜湖市创优用气营商环境汇编材料</t>
  </si>
  <si>
    <t>封面：铜版纸             内芯：普通纸</t>
  </si>
  <si>
    <t>封面：全彩 内芯：全彩</t>
  </si>
  <si>
    <t>696页/本</t>
  </si>
  <si>
    <t>长管拖车汽车罐车充装质量保证手册</t>
  </si>
  <si>
    <t>封面：200g内芯：70g</t>
  </si>
  <si>
    <t>封面：铜版纸              内芯：普通纸</t>
  </si>
  <si>
    <t>双门面</t>
  </si>
  <si>
    <t>114张/本</t>
  </si>
  <si>
    <t>北门站流量计加油排污记录本</t>
  </si>
  <si>
    <t>中燃南门站调压计量区运行记录</t>
  </si>
  <si>
    <t xml:space="preserve"> LNG运行记录本</t>
  </si>
  <si>
    <t>每日防火巡查记录本</t>
  </si>
  <si>
    <t>通用设备维修记录</t>
  </si>
  <si>
    <t>芜湖中燃居民户内安全隐患图集</t>
  </si>
  <si>
    <t>28页/本</t>
  </si>
  <si>
    <t>夜间抢险交接单</t>
  </si>
  <si>
    <t>入户安检工作单</t>
  </si>
  <si>
    <t>编号，                         红联背面印安全须知</t>
  </si>
  <si>
    <t>用户信息录入表</t>
  </si>
  <si>
    <t xml:space="preserve"> 胶头打孔</t>
  </si>
  <si>
    <t>居民燃气设施入户合同（个人）</t>
  </si>
  <si>
    <t>封面：铜版纸            内芯：普通纸</t>
  </si>
  <si>
    <t>内芯4页</t>
  </si>
  <si>
    <t>中燃齐落山路CNG加气站质量管理手册</t>
  </si>
  <si>
    <t>173页/本</t>
  </si>
  <si>
    <t>第三方施工来函登记表</t>
  </si>
  <si>
    <t>加气母站设备运行记录本</t>
  </si>
  <si>
    <t>车用气瓶充装质量手册</t>
  </si>
  <si>
    <t>120页/本</t>
  </si>
  <si>
    <t>北门站电房值班记录本</t>
  </si>
  <si>
    <t>LNG现场巡检记录本</t>
  </si>
  <si>
    <t>38张/本</t>
  </si>
  <si>
    <t>生产调度会议记录本</t>
  </si>
  <si>
    <t>中燃调度中心输配交接班记录本</t>
  </si>
  <si>
    <t>燃气安全三件套抽检及使用告知单</t>
  </si>
  <si>
    <t>安全隐患整改告知单（工商福）</t>
  </si>
  <si>
    <t>合格贴</t>
  </si>
  <si>
    <t>9.5*4.1cm</t>
  </si>
  <si>
    <t>第三方施工要求</t>
  </si>
  <si>
    <t>水电气网联合报装一件事操作手册</t>
  </si>
  <si>
    <t>207*145mm</t>
  </si>
  <si>
    <t>200g</t>
  </si>
  <si>
    <t>钢板纸</t>
  </si>
  <si>
    <t>16页</t>
  </si>
  <si>
    <t>箱式巡检记录本</t>
  </si>
  <si>
    <t>居民用户报装申请表</t>
  </si>
  <si>
    <t>北门站临时出入证</t>
  </si>
  <si>
    <t>12*8cm</t>
  </si>
  <si>
    <t>非居民用户                                      （年用气量7万方以下）合同</t>
  </si>
  <si>
    <t>封面：铜版纸           内芯：普通纸</t>
  </si>
  <si>
    <t>11页/本</t>
  </si>
  <si>
    <t>流量计周检/维修通知</t>
  </si>
  <si>
    <t>工商福安检卡</t>
  </si>
  <si>
    <t>工商福安全用气温馨提醒</t>
  </si>
  <si>
    <t>一户一档目录（工商福）</t>
  </si>
  <si>
    <t>芜湖中燃燃气费结算及缴费通知单(大客户)</t>
  </si>
  <si>
    <t>停气通知单（大客户）</t>
  </si>
  <si>
    <t>套公章</t>
  </si>
  <si>
    <t>安全苹果贴</t>
  </si>
  <si>
    <t>10.5*9.5cm</t>
  </si>
  <si>
    <t>燃气设施安全告知书</t>
  </si>
  <si>
    <t>特种设备每月(质量)安全调度会议纪要</t>
  </si>
  <si>
    <t>54张/本</t>
  </si>
  <si>
    <t>芜湖中燃站每日叉车安全检查记录</t>
  </si>
  <si>
    <t>芜湖中燃站每周特种设备(质量)安全排查报告</t>
  </si>
  <si>
    <t>110张/本</t>
  </si>
  <si>
    <t>充装单位安全检查记录</t>
  </si>
  <si>
    <t>LNG储罐巡检记录本</t>
  </si>
  <si>
    <t>北门站交接班记录</t>
  </si>
  <si>
    <t>北门站设备巡检记录表</t>
  </si>
  <si>
    <t>川气门站加臭记录本</t>
  </si>
  <si>
    <t>川气门站运行记录表</t>
  </si>
  <si>
    <t>芜湖中燃CNG加气站日常巡视交接班记录</t>
  </si>
  <si>
    <t>客户满意度调查问卷</t>
  </si>
  <si>
    <t>芜湖中燃CNG加气站加气站设备运行记录(弋江南加气站)</t>
  </si>
  <si>
    <t>芜湖中燃CNG加气站加气站设备运行记录</t>
  </si>
  <si>
    <t>日常巡检和交接班记录表本双面（九华北路加气站）</t>
  </si>
  <si>
    <t>公交车加气记录表牛皮纸包封面</t>
  </si>
  <si>
    <t>点供站安全巡查记录</t>
  </si>
  <si>
    <t>南门站运行系统报警处置记录</t>
  </si>
  <si>
    <t>芜湖中燃裕溪口输配站运行记录</t>
  </si>
  <si>
    <t>裕溪口输配站综合检查记录本</t>
  </si>
  <si>
    <t>设计、排版费</t>
  </si>
  <si>
    <t>次</t>
  </si>
  <si>
    <t>合计</t>
  </si>
  <si>
    <t>增值税税率</t>
  </si>
  <si>
    <t>税金</t>
  </si>
  <si>
    <t>备注：</t>
  </si>
  <si>
    <t>1、单价限价为包干价，已包含排版制作费、材料费、运费、税费等完成服务所需的一切费用，采购人不再另行支付额外费用；                                                                                                                2、以采购人实际下达的制作需求为准，按实际发生数量结算；                                                                                                                                                                                   3、报价以盖公章为准，不可手写，不可涂改。服务内容按照执行的标准填写，Excel及PDF盖章版各提交一份，上传报价至招采平台。</t>
  </si>
  <si>
    <t>填报单位：</t>
  </si>
  <si>
    <t>填报日期：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</si>
</sst>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8"/>
      <color theme="1"/>
      <name val="微软雅黑"/>
      <charset val="134"/>
    </font>
    <font>
      <b/>
      <sz val="13"/>
      <color theme="1"/>
      <name val="微软雅黑"/>
      <charset val="134"/>
    </font>
    <font>
      <sz val="13"/>
      <color rgb="FFFF0000"/>
      <name val="微软雅黑"/>
      <charset val="134"/>
    </font>
    <font>
      <sz val="13"/>
      <name val="微软雅黑"/>
      <charset val="134"/>
    </font>
    <font>
      <sz val="13"/>
      <color theme="1"/>
      <name val="微软雅黑"/>
      <charset val="134"/>
    </font>
    <font>
      <u/>
      <sz val="13"/>
      <color rgb="FF800080"/>
      <name val="宋体"/>
      <charset val="0"/>
      <scheme val="minor"/>
    </font>
    <font>
      <sz val="1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微软雅黑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2" xfId="6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2" xfId="6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75.png"/><Relationship Id="rId8" Type="http://schemas.openxmlformats.org/officeDocument/2006/relationships/image" Target="media/image74.png"/><Relationship Id="rId7" Type="http://schemas.openxmlformats.org/officeDocument/2006/relationships/image" Target="media/image73.png"/><Relationship Id="rId6" Type="http://schemas.openxmlformats.org/officeDocument/2006/relationships/image" Target="media/image72.png"/><Relationship Id="rId58" Type="http://schemas.openxmlformats.org/officeDocument/2006/relationships/image" Target="media/image124.png"/><Relationship Id="rId57" Type="http://schemas.openxmlformats.org/officeDocument/2006/relationships/image" Target="media/image123.png"/><Relationship Id="rId56" Type="http://schemas.openxmlformats.org/officeDocument/2006/relationships/image" Target="media/image122.jpeg"/><Relationship Id="rId55" Type="http://schemas.openxmlformats.org/officeDocument/2006/relationships/image" Target="media/image121.png"/><Relationship Id="rId54" Type="http://schemas.openxmlformats.org/officeDocument/2006/relationships/image" Target="media/image120.png"/><Relationship Id="rId53" Type="http://schemas.openxmlformats.org/officeDocument/2006/relationships/image" Target="media/image119.png"/><Relationship Id="rId52" Type="http://schemas.openxmlformats.org/officeDocument/2006/relationships/image" Target="media/image118.png"/><Relationship Id="rId51" Type="http://schemas.openxmlformats.org/officeDocument/2006/relationships/image" Target="media/image117.png"/><Relationship Id="rId50" Type="http://schemas.openxmlformats.org/officeDocument/2006/relationships/image" Target="media/image116.png"/><Relationship Id="rId5" Type="http://schemas.openxmlformats.org/officeDocument/2006/relationships/image" Target="media/image71.png"/><Relationship Id="rId49" Type="http://schemas.openxmlformats.org/officeDocument/2006/relationships/image" Target="media/image115.png"/><Relationship Id="rId48" Type="http://schemas.openxmlformats.org/officeDocument/2006/relationships/image" Target="media/image114.png"/><Relationship Id="rId47" Type="http://schemas.openxmlformats.org/officeDocument/2006/relationships/image" Target="media/image113.png"/><Relationship Id="rId46" Type="http://schemas.openxmlformats.org/officeDocument/2006/relationships/image" Target="media/image112.png"/><Relationship Id="rId45" Type="http://schemas.openxmlformats.org/officeDocument/2006/relationships/image" Target="media/image111.png"/><Relationship Id="rId44" Type="http://schemas.openxmlformats.org/officeDocument/2006/relationships/image" Target="media/image110.png"/><Relationship Id="rId43" Type="http://schemas.openxmlformats.org/officeDocument/2006/relationships/image" Target="media/image109.png"/><Relationship Id="rId42" Type="http://schemas.openxmlformats.org/officeDocument/2006/relationships/image" Target="media/image108.png"/><Relationship Id="rId41" Type="http://schemas.openxmlformats.org/officeDocument/2006/relationships/image" Target="media/image107.png"/><Relationship Id="rId40" Type="http://schemas.openxmlformats.org/officeDocument/2006/relationships/image" Target="media/image106.png"/><Relationship Id="rId4" Type="http://schemas.openxmlformats.org/officeDocument/2006/relationships/image" Target="media/image70.png"/><Relationship Id="rId39" Type="http://schemas.openxmlformats.org/officeDocument/2006/relationships/image" Target="media/image105.png"/><Relationship Id="rId38" Type="http://schemas.openxmlformats.org/officeDocument/2006/relationships/image" Target="media/image104.png"/><Relationship Id="rId37" Type="http://schemas.openxmlformats.org/officeDocument/2006/relationships/image" Target="media/image103.png"/><Relationship Id="rId36" Type="http://schemas.openxmlformats.org/officeDocument/2006/relationships/image" Target="media/image102.png"/><Relationship Id="rId35" Type="http://schemas.openxmlformats.org/officeDocument/2006/relationships/image" Target="media/image101.png"/><Relationship Id="rId34" Type="http://schemas.openxmlformats.org/officeDocument/2006/relationships/image" Target="media/image100.png"/><Relationship Id="rId33" Type="http://schemas.openxmlformats.org/officeDocument/2006/relationships/image" Target="media/image99.png"/><Relationship Id="rId32" Type="http://schemas.openxmlformats.org/officeDocument/2006/relationships/image" Target="media/image98.png"/><Relationship Id="rId31" Type="http://schemas.openxmlformats.org/officeDocument/2006/relationships/image" Target="media/image97.png"/><Relationship Id="rId30" Type="http://schemas.openxmlformats.org/officeDocument/2006/relationships/image" Target="media/image96.png"/><Relationship Id="rId3" Type="http://schemas.openxmlformats.org/officeDocument/2006/relationships/image" Target="media/image69.png"/><Relationship Id="rId29" Type="http://schemas.openxmlformats.org/officeDocument/2006/relationships/image" Target="media/image95.png"/><Relationship Id="rId28" Type="http://schemas.openxmlformats.org/officeDocument/2006/relationships/image" Target="media/image94.png"/><Relationship Id="rId27" Type="http://schemas.openxmlformats.org/officeDocument/2006/relationships/image" Target="media/image93.png"/><Relationship Id="rId26" Type="http://schemas.openxmlformats.org/officeDocument/2006/relationships/image" Target="media/image92.png"/><Relationship Id="rId25" Type="http://schemas.openxmlformats.org/officeDocument/2006/relationships/image" Target="media/image91.png"/><Relationship Id="rId24" Type="http://schemas.openxmlformats.org/officeDocument/2006/relationships/image" Target="media/image90.png"/><Relationship Id="rId23" Type="http://schemas.openxmlformats.org/officeDocument/2006/relationships/image" Target="media/image89.png"/><Relationship Id="rId22" Type="http://schemas.openxmlformats.org/officeDocument/2006/relationships/image" Target="media/image88.png"/><Relationship Id="rId21" Type="http://schemas.openxmlformats.org/officeDocument/2006/relationships/image" Target="media/image87.png"/><Relationship Id="rId20" Type="http://schemas.openxmlformats.org/officeDocument/2006/relationships/image" Target="media/image86.png"/><Relationship Id="rId2" Type="http://schemas.openxmlformats.org/officeDocument/2006/relationships/image" Target="media/image68.png"/><Relationship Id="rId19" Type="http://schemas.openxmlformats.org/officeDocument/2006/relationships/image" Target="media/image85.png"/><Relationship Id="rId18" Type="http://schemas.openxmlformats.org/officeDocument/2006/relationships/image" Target="media/image84.png"/><Relationship Id="rId17" Type="http://schemas.openxmlformats.org/officeDocument/2006/relationships/image" Target="media/image83.png"/><Relationship Id="rId16" Type="http://schemas.openxmlformats.org/officeDocument/2006/relationships/image" Target="media/image82.png"/><Relationship Id="rId15" Type="http://schemas.openxmlformats.org/officeDocument/2006/relationships/image" Target="media/image81.png"/><Relationship Id="rId14" Type="http://schemas.openxmlformats.org/officeDocument/2006/relationships/image" Target="media/image80.png"/><Relationship Id="rId13" Type="http://schemas.openxmlformats.org/officeDocument/2006/relationships/image" Target="media/image79.png"/><Relationship Id="rId12" Type="http://schemas.openxmlformats.org/officeDocument/2006/relationships/image" Target="media/image78.png"/><Relationship Id="rId11" Type="http://schemas.openxmlformats.org/officeDocument/2006/relationships/image" Target="media/image77.png"/><Relationship Id="rId10" Type="http://schemas.openxmlformats.org/officeDocument/2006/relationships/image" Target="media/image76.png"/><Relationship Id="rId1" Type="http://schemas.openxmlformats.org/officeDocument/2006/relationships/image" Target="media/image67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jpe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560070</xdr:colOff>
      <xdr:row>23</xdr:row>
      <xdr:rowOff>110490</xdr:rowOff>
    </xdr:from>
    <xdr:to>
      <xdr:col>13</xdr:col>
      <xdr:colOff>796290</xdr:colOff>
      <xdr:row>23</xdr:row>
      <xdr:rowOff>393065</xdr:rowOff>
    </xdr:to>
    <xdr:pic>
      <xdr:nvPicPr>
        <xdr:cNvPr id="2" name="图片 1" descr="3、楼前安装三件套"/>
        <xdr:cNvPicPr>
          <a:picLocks noChangeAspect="1"/>
        </xdr:cNvPicPr>
      </xdr:nvPicPr>
      <xdr:blipFill>
        <a:blip r:embed="rId1"/>
        <a:srcRect r="14671"/>
        <a:stretch>
          <a:fillRect/>
        </a:stretch>
      </xdr:blipFill>
      <xdr:spPr>
        <a:xfrm flipV="1">
          <a:off x="10960735" y="11705590"/>
          <a:ext cx="236220" cy="282575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24</xdr:row>
      <xdr:rowOff>55880</xdr:rowOff>
    </xdr:from>
    <xdr:to>
      <xdr:col>13</xdr:col>
      <xdr:colOff>841375</xdr:colOff>
      <xdr:row>24</xdr:row>
      <xdr:rowOff>366395</xdr:rowOff>
    </xdr:to>
    <xdr:pic>
      <xdr:nvPicPr>
        <xdr:cNvPr id="3" name="图片 2" descr="4、介绍信"/>
        <xdr:cNvPicPr>
          <a:picLocks noChangeAspect="1"/>
        </xdr:cNvPicPr>
      </xdr:nvPicPr>
      <xdr:blipFill>
        <a:blip r:embed="rId2"/>
        <a:srcRect r="5366"/>
        <a:stretch>
          <a:fillRect/>
        </a:stretch>
      </xdr:blipFill>
      <xdr:spPr>
        <a:xfrm>
          <a:off x="11000740" y="12158980"/>
          <a:ext cx="241300" cy="31051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25</xdr:row>
      <xdr:rowOff>59055</xdr:rowOff>
    </xdr:from>
    <xdr:to>
      <xdr:col>13</xdr:col>
      <xdr:colOff>687705</xdr:colOff>
      <xdr:row>25</xdr:row>
      <xdr:rowOff>346710</xdr:rowOff>
    </xdr:to>
    <xdr:pic>
      <xdr:nvPicPr>
        <xdr:cNvPr id="4" name="图片 3" descr="5、燃气技防设施安装验收及使用告知单"/>
        <xdr:cNvPicPr>
          <a:picLocks noChangeAspect="1"/>
        </xdr:cNvPicPr>
      </xdr:nvPicPr>
      <xdr:blipFill>
        <a:blip r:embed="rId3"/>
        <a:srcRect l="7098" r="9464" b="9033"/>
        <a:stretch>
          <a:fillRect/>
        </a:stretch>
      </xdr:blipFill>
      <xdr:spPr>
        <a:xfrm>
          <a:off x="10876915" y="12670155"/>
          <a:ext cx="211455" cy="28765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26</xdr:row>
      <xdr:rowOff>69850</xdr:rowOff>
    </xdr:from>
    <xdr:to>
      <xdr:col>13</xdr:col>
      <xdr:colOff>798195</xdr:colOff>
      <xdr:row>26</xdr:row>
      <xdr:rowOff>348615</xdr:rowOff>
    </xdr:to>
    <xdr:pic>
      <xdr:nvPicPr>
        <xdr:cNvPr id="5" name="图片 4" descr="6、中燃智慧燃气设备运行记录本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10876915" y="13188950"/>
          <a:ext cx="321945" cy="27876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27</xdr:row>
      <xdr:rowOff>91440</xdr:rowOff>
    </xdr:from>
    <xdr:to>
      <xdr:col>13</xdr:col>
      <xdr:colOff>842645</xdr:colOff>
      <xdr:row>27</xdr:row>
      <xdr:rowOff>347345</xdr:rowOff>
    </xdr:to>
    <xdr:pic>
      <xdr:nvPicPr>
        <xdr:cNvPr id="6" name="图片 5" descr="7、工程安全隐患图集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10876915" y="13718540"/>
          <a:ext cx="366395" cy="25590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28</xdr:row>
      <xdr:rowOff>49530</xdr:rowOff>
    </xdr:from>
    <xdr:to>
      <xdr:col>13</xdr:col>
      <xdr:colOff>777240</xdr:colOff>
      <xdr:row>28</xdr:row>
      <xdr:rowOff>350520</xdr:rowOff>
    </xdr:to>
    <xdr:pic>
      <xdr:nvPicPr>
        <xdr:cNvPr id="7" name="图片 6" descr="8、北门站加臭记录本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876915" y="14184630"/>
          <a:ext cx="300990" cy="300990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29</xdr:row>
      <xdr:rowOff>66675</xdr:rowOff>
    </xdr:from>
    <xdr:to>
      <xdr:col>13</xdr:col>
      <xdr:colOff>810260</xdr:colOff>
      <xdr:row>29</xdr:row>
      <xdr:rowOff>327025</xdr:rowOff>
    </xdr:to>
    <xdr:pic>
      <xdr:nvPicPr>
        <xdr:cNvPr id="8" name="图片 7" descr="9、LNG工艺区现场巡检记录本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876915" y="14709775"/>
          <a:ext cx="334010" cy="260350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30</xdr:row>
      <xdr:rowOff>55880</xdr:rowOff>
    </xdr:from>
    <xdr:to>
      <xdr:col>13</xdr:col>
      <xdr:colOff>876935</xdr:colOff>
      <xdr:row>30</xdr:row>
      <xdr:rowOff>329565</xdr:rowOff>
    </xdr:to>
    <xdr:pic>
      <xdr:nvPicPr>
        <xdr:cNvPr id="9" name="图片 8" descr="10、场站安全隐患图集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876915" y="15206980"/>
          <a:ext cx="400685" cy="27368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31</xdr:row>
      <xdr:rowOff>49530</xdr:rowOff>
    </xdr:from>
    <xdr:to>
      <xdr:col>13</xdr:col>
      <xdr:colOff>876935</xdr:colOff>
      <xdr:row>31</xdr:row>
      <xdr:rowOff>323215</xdr:rowOff>
    </xdr:to>
    <xdr:pic>
      <xdr:nvPicPr>
        <xdr:cNvPr id="10" name="图片 9" descr="10、场站安全隐患图集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876915" y="15708630"/>
          <a:ext cx="400685" cy="27368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32</xdr:row>
      <xdr:rowOff>64770</xdr:rowOff>
    </xdr:from>
    <xdr:to>
      <xdr:col>13</xdr:col>
      <xdr:colOff>718820</xdr:colOff>
      <xdr:row>32</xdr:row>
      <xdr:rowOff>368935</xdr:rowOff>
    </xdr:to>
    <xdr:pic>
      <xdr:nvPicPr>
        <xdr:cNvPr id="11" name="图片 10" descr="12、流量计周检交接单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876915" y="16231870"/>
          <a:ext cx="242570" cy="30416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33</xdr:row>
      <xdr:rowOff>76200</xdr:rowOff>
    </xdr:from>
    <xdr:to>
      <xdr:col>13</xdr:col>
      <xdr:colOff>734695</xdr:colOff>
      <xdr:row>33</xdr:row>
      <xdr:rowOff>414020</xdr:rowOff>
    </xdr:to>
    <xdr:pic>
      <xdr:nvPicPr>
        <xdr:cNvPr id="12" name="图片 11" descr="13、芜湖中燃高度中心调压站点远传监控记录本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876915" y="16751300"/>
          <a:ext cx="258445" cy="337820"/>
        </a:xfrm>
        <a:prstGeom prst="rect">
          <a:avLst/>
        </a:prstGeom>
      </xdr:spPr>
    </xdr:pic>
    <xdr:clientData/>
  </xdr:twoCellAnchor>
  <xdr:twoCellAnchor editAs="oneCell">
    <xdr:from>
      <xdr:col>13</xdr:col>
      <xdr:colOff>514350</xdr:colOff>
      <xdr:row>34</xdr:row>
      <xdr:rowOff>74930</xdr:rowOff>
    </xdr:from>
    <xdr:to>
      <xdr:col>13</xdr:col>
      <xdr:colOff>981710</xdr:colOff>
      <xdr:row>34</xdr:row>
      <xdr:rowOff>365760</xdr:rowOff>
    </xdr:to>
    <xdr:pic>
      <xdr:nvPicPr>
        <xdr:cNvPr id="13" name="图片 12" descr="14、安全会议记录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915015" y="17258030"/>
          <a:ext cx="467360" cy="290830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35</xdr:row>
      <xdr:rowOff>53975</xdr:rowOff>
    </xdr:from>
    <xdr:to>
      <xdr:col>13</xdr:col>
      <xdr:colOff>909955</xdr:colOff>
      <xdr:row>35</xdr:row>
      <xdr:rowOff>419100</xdr:rowOff>
    </xdr:to>
    <xdr:pic>
      <xdr:nvPicPr>
        <xdr:cNvPr id="14" name="图片 13" descr="15、CNG气瓶充装前后检查及充装记录本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876915" y="17745075"/>
          <a:ext cx="433705" cy="3651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36</xdr:row>
      <xdr:rowOff>56515</xdr:rowOff>
    </xdr:from>
    <xdr:to>
      <xdr:col>13</xdr:col>
      <xdr:colOff>1049655</xdr:colOff>
      <xdr:row>36</xdr:row>
      <xdr:rowOff>368935</xdr:rowOff>
    </xdr:to>
    <xdr:pic>
      <xdr:nvPicPr>
        <xdr:cNvPr id="15" name="图片 14" descr="18、调压站安全巡检记录本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876915" y="18255615"/>
          <a:ext cx="573405" cy="312420"/>
        </a:xfrm>
        <a:prstGeom prst="rect">
          <a:avLst/>
        </a:prstGeom>
      </xdr:spPr>
    </xdr:pic>
    <xdr:clientData/>
  </xdr:twoCellAnchor>
  <xdr:twoCellAnchor editAs="oneCell">
    <xdr:from>
      <xdr:col>13</xdr:col>
      <xdr:colOff>447675</xdr:colOff>
      <xdr:row>38</xdr:row>
      <xdr:rowOff>61595</xdr:rowOff>
    </xdr:from>
    <xdr:to>
      <xdr:col>13</xdr:col>
      <xdr:colOff>906145</xdr:colOff>
      <xdr:row>38</xdr:row>
      <xdr:rowOff>371475</xdr:rowOff>
    </xdr:to>
    <xdr:pic>
      <xdr:nvPicPr>
        <xdr:cNvPr id="16" name="图片 15" descr="20、应急预案演练及评价记录本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848340" y="19276695"/>
          <a:ext cx="458470" cy="309880"/>
        </a:xfrm>
        <a:prstGeom prst="rect">
          <a:avLst/>
        </a:prstGeom>
      </xdr:spPr>
    </xdr:pic>
    <xdr:clientData/>
  </xdr:twoCellAnchor>
  <xdr:twoCellAnchor editAs="oneCell">
    <xdr:from>
      <xdr:col>13</xdr:col>
      <xdr:colOff>447675</xdr:colOff>
      <xdr:row>39</xdr:row>
      <xdr:rowOff>60960</xdr:rowOff>
    </xdr:from>
    <xdr:to>
      <xdr:col>13</xdr:col>
      <xdr:colOff>791845</xdr:colOff>
      <xdr:row>39</xdr:row>
      <xdr:rowOff>361315</xdr:rowOff>
    </xdr:to>
    <xdr:pic>
      <xdr:nvPicPr>
        <xdr:cNvPr id="17" name="图片 16" descr="21、头文纸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848340" y="19784060"/>
          <a:ext cx="344170" cy="300355"/>
        </a:xfrm>
        <a:prstGeom prst="rect">
          <a:avLst/>
        </a:prstGeom>
      </xdr:spPr>
    </xdr:pic>
    <xdr:clientData/>
  </xdr:twoCellAnchor>
  <xdr:twoCellAnchor editAs="oneCell">
    <xdr:from>
      <xdr:col>13</xdr:col>
      <xdr:colOff>447675</xdr:colOff>
      <xdr:row>40</xdr:row>
      <xdr:rowOff>51435</xdr:rowOff>
    </xdr:from>
    <xdr:to>
      <xdr:col>13</xdr:col>
      <xdr:colOff>914400</xdr:colOff>
      <xdr:row>40</xdr:row>
      <xdr:rowOff>346710</xdr:rowOff>
    </xdr:to>
    <xdr:pic>
      <xdr:nvPicPr>
        <xdr:cNvPr id="18" name="图片 17" descr="22、聚焦六个环节"/>
        <xdr:cNvPicPr>
          <a:picLocks noChangeAspect="1"/>
        </xdr:cNvPicPr>
      </xdr:nvPicPr>
      <xdr:blipFill>
        <a:blip r:embed="rId16"/>
        <a:srcRect l="3711" t="6710" r="2226"/>
        <a:stretch>
          <a:fillRect/>
        </a:stretch>
      </xdr:blipFill>
      <xdr:spPr>
        <a:xfrm>
          <a:off x="10848340" y="20282535"/>
          <a:ext cx="466725" cy="295275"/>
        </a:xfrm>
        <a:prstGeom prst="rect">
          <a:avLst/>
        </a:prstGeom>
      </xdr:spPr>
    </xdr:pic>
    <xdr:clientData/>
  </xdr:twoCellAnchor>
  <xdr:twoCellAnchor editAs="oneCell">
    <xdr:from>
      <xdr:col>13</xdr:col>
      <xdr:colOff>447675</xdr:colOff>
      <xdr:row>41</xdr:row>
      <xdr:rowOff>71120</xdr:rowOff>
    </xdr:from>
    <xdr:to>
      <xdr:col>13</xdr:col>
      <xdr:colOff>878840</xdr:colOff>
      <xdr:row>41</xdr:row>
      <xdr:rowOff>360680</xdr:rowOff>
    </xdr:to>
    <xdr:pic>
      <xdr:nvPicPr>
        <xdr:cNvPr id="19" name="图片 18" descr="23、固定资产机具设备调拨单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848340" y="20810220"/>
          <a:ext cx="431165" cy="289560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45</xdr:row>
      <xdr:rowOff>34290</xdr:rowOff>
    </xdr:from>
    <xdr:to>
      <xdr:col>13</xdr:col>
      <xdr:colOff>858520</xdr:colOff>
      <xdr:row>45</xdr:row>
      <xdr:rowOff>335280</xdr:rowOff>
    </xdr:to>
    <xdr:pic>
      <xdr:nvPicPr>
        <xdr:cNvPr id="20" name="图片 19" descr="28、加气母站撬车加气运行记录"/>
        <xdr:cNvPicPr>
          <a:picLocks noChangeAspect="1"/>
        </xdr:cNvPicPr>
      </xdr:nvPicPr>
      <xdr:blipFill>
        <a:blip r:embed="rId18"/>
        <a:srcRect l="2348" r="8065"/>
        <a:stretch>
          <a:fillRect/>
        </a:stretch>
      </xdr:blipFill>
      <xdr:spPr>
        <a:xfrm>
          <a:off x="11000740" y="22805390"/>
          <a:ext cx="258445" cy="300990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46</xdr:row>
      <xdr:rowOff>40005</xdr:rowOff>
    </xdr:from>
    <xdr:to>
      <xdr:col>13</xdr:col>
      <xdr:colOff>977265</xdr:colOff>
      <xdr:row>46</xdr:row>
      <xdr:rowOff>309880</xdr:rowOff>
    </xdr:to>
    <xdr:pic>
      <xdr:nvPicPr>
        <xdr:cNvPr id="21" name="图片 20" descr="29、川气门站巡检记录本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000740" y="23319105"/>
          <a:ext cx="377190" cy="269875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48</xdr:row>
      <xdr:rowOff>13335</xdr:rowOff>
    </xdr:from>
    <xdr:to>
      <xdr:col>13</xdr:col>
      <xdr:colOff>822960</xdr:colOff>
      <xdr:row>48</xdr:row>
      <xdr:rowOff>325120</xdr:rowOff>
    </xdr:to>
    <xdr:pic>
      <xdr:nvPicPr>
        <xdr:cNvPr id="22" name="图片 21" descr="31、行政车辆报修申请单"/>
        <xdr:cNvPicPr>
          <a:picLocks noChangeAspect="1"/>
        </xdr:cNvPicPr>
      </xdr:nvPicPr>
      <xdr:blipFill>
        <a:blip r:embed="rId20"/>
        <a:srcRect l="4230" r="4107" b="11467"/>
        <a:stretch>
          <a:fillRect/>
        </a:stretch>
      </xdr:blipFill>
      <xdr:spPr>
        <a:xfrm>
          <a:off x="11000740" y="24308435"/>
          <a:ext cx="222885" cy="311785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59</xdr:row>
      <xdr:rowOff>43815</xdr:rowOff>
    </xdr:from>
    <xdr:to>
      <xdr:col>13</xdr:col>
      <xdr:colOff>740410</xdr:colOff>
      <xdr:row>59</xdr:row>
      <xdr:rowOff>325120</xdr:rowOff>
    </xdr:to>
    <xdr:pic>
      <xdr:nvPicPr>
        <xdr:cNvPr id="23" name="图片 22" descr="48、高度中芯调压站点远传监控记录本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0924540" y="29926915"/>
          <a:ext cx="216535" cy="281305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60</xdr:row>
      <xdr:rowOff>4445</xdr:rowOff>
    </xdr:from>
    <xdr:to>
      <xdr:col>13</xdr:col>
      <xdr:colOff>780415</xdr:colOff>
      <xdr:row>60</xdr:row>
      <xdr:rowOff>342900</xdr:rowOff>
    </xdr:to>
    <xdr:pic>
      <xdr:nvPicPr>
        <xdr:cNvPr id="24" name="图片 23" descr="49、气化区巡检记录本"/>
        <xdr:cNvPicPr>
          <a:picLocks noChangeAspect="1"/>
        </xdr:cNvPicPr>
      </xdr:nvPicPr>
      <xdr:blipFill>
        <a:blip r:embed="rId22"/>
        <a:srcRect l="3875" r="11122"/>
        <a:stretch>
          <a:fillRect/>
        </a:stretch>
      </xdr:blipFill>
      <xdr:spPr>
        <a:xfrm>
          <a:off x="10924540" y="30395545"/>
          <a:ext cx="256540" cy="338455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61</xdr:row>
      <xdr:rowOff>34925</xdr:rowOff>
    </xdr:from>
    <xdr:to>
      <xdr:col>13</xdr:col>
      <xdr:colOff>1018540</xdr:colOff>
      <xdr:row>61</xdr:row>
      <xdr:rowOff>337185</xdr:rowOff>
    </xdr:to>
    <xdr:pic>
      <xdr:nvPicPr>
        <xdr:cNvPr id="25" name="图片 24" descr="50、工单凭证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924540" y="30934025"/>
          <a:ext cx="494665" cy="30226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62</xdr:row>
      <xdr:rowOff>23495</xdr:rowOff>
    </xdr:from>
    <xdr:to>
      <xdr:col>13</xdr:col>
      <xdr:colOff>904240</xdr:colOff>
      <xdr:row>62</xdr:row>
      <xdr:rowOff>332740</xdr:rowOff>
    </xdr:to>
    <xdr:pic>
      <xdr:nvPicPr>
        <xdr:cNvPr id="26" name="图片 25" descr="51、充装用设备和仪器表检查记录本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924540" y="31430595"/>
          <a:ext cx="380365" cy="309245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63</xdr:row>
      <xdr:rowOff>30480</xdr:rowOff>
    </xdr:from>
    <xdr:to>
      <xdr:col>13</xdr:col>
      <xdr:colOff>1003935</xdr:colOff>
      <xdr:row>63</xdr:row>
      <xdr:rowOff>308610</xdr:rowOff>
    </xdr:to>
    <xdr:pic>
      <xdr:nvPicPr>
        <xdr:cNvPr id="27" name="图片 26" descr="52、输配现场巡检记录本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924540" y="31945580"/>
          <a:ext cx="480060" cy="27813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64</xdr:row>
      <xdr:rowOff>14605</xdr:rowOff>
    </xdr:from>
    <xdr:to>
      <xdr:col>13</xdr:col>
      <xdr:colOff>911860</xdr:colOff>
      <xdr:row>64</xdr:row>
      <xdr:rowOff>330835</xdr:rowOff>
    </xdr:to>
    <xdr:pic>
      <xdr:nvPicPr>
        <xdr:cNvPr id="28" name="图片 27" descr="53、加气母站CNG长管拖车检查记录本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flipV="1">
          <a:off x="10924540" y="32437705"/>
          <a:ext cx="387985" cy="31623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65</xdr:row>
      <xdr:rowOff>19050</xdr:rowOff>
    </xdr:from>
    <xdr:to>
      <xdr:col>13</xdr:col>
      <xdr:colOff>1007110</xdr:colOff>
      <xdr:row>65</xdr:row>
      <xdr:rowOff>293370</xdr:rowOff>
    </xdr:to>
    <xdr:pic>
      <xdr:nvPicPr>
        <xdr:cNvPr id="29" name="图片 28" descr="54、LNG液化生产交接班本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924540" y="32950150"/>
          <a:ext cx="483235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66</xdr:row>
      <xdr:rowOff>42545</xdr:rowOff>
    </xdr:from>
    <xdr:to>
      <xdr:col>13</xdr:col>
      <xdr:colOff>974725</xdr:colOff>
      <xdr:row>66</xdr:row>
      <xdr:rowOff>344170</xdr:rowOff>
    </xdr:to>
    <xdr:pic>
      <xdr:nvPicPr>
        <xdr:cNvPr id="30" name="图片 29" descr="56、员工手册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0924540" y="33481645"/>
          <a:ext cx="450850" cy="301625"/>
        </a:xfrm>
        <a:prstGeom prst="rect">
          <a:avLst/>
        </a:prstGeom>
      </xdr:spPr>
    </xdr:pic>
    <xdr:clientData/>
  </xdr:twoCellAnchor>
  <xdr:twoCellAnchor editAs="oneCell">
    <xdr:from>
      <xdr:col>13</xdr:col>
      <xdr:colOff>485775</xdr:colOff>
      <xdr:row>70</xdr:row>
      <xdr:rowOff>77470</xdr:rowOff>
    </xdr:from>
    <xdr:to>
      <xdr:col>13</xdr:col>
      <xdr:colOff>976630</xdr:colOff>
      <xdr:row>70</xdr:row>
      <xdr:rowOff>347980</xdr:rowOff>
    </xdr:to>
    <xdr:pic>
      <xdr:nvPicPr>
        <xdr:cNvPr id="31" name="图片 30" descr="61、CNG储气井巡检记录本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0886440" y="35548570"/>
          <a:ext cx="490855" cy="270510"/>
        </a:xfrm>
        <a:prstGeom prst="rect">
          <a:avLst/>
        </a:prstGeom>
      </xdr:spPr>
    </xdr:pic>
    <xdr:clientData/>
  </xdr:twoCellAnchor>
  <xdr:twoCellAnchor editAs="oneCell">
    <xdr:from>
      <xdr:col>13</xdr:col>
      <xdr:colOff>638175</xdr:colOff>
      <xdr:row>72</xdr:row>
      <xdr:rowOff>53975</xdr:rowOff>
    </xdr:from>
    <xdr:to>
      <xdr:col>13</xdr:col>
      <xdr:colOff>868680</xdr:colOff>
      <xdr:row>72</xdr:row>
      <xdr:rowOff>373380</xdr:rowOff>
    </xdr:to>
    <xdr:pic>
      <xdr:nvPicPr>
        <xdr:cNvPr id="32" name="图片 31" descr="63、燃气管线第三方交叉施工交底确认函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038840" y="36541075"/>
          <a:ext cx="230505" cy="31940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73</xdr:row>
      <xdr:rowOff>52705</xdr:rowOff>
    </xdr:from>
    <xdr:to>
      <xdr:col>13</xdr:col>
      <xdr:colOff>899160</xdr:colOff>
      <xdr:row>73</xdr:row>
      <xdr:rowOff>333375</xdr:rowOff>
    </xdr:to>
    <xdr:pic>
      <xdr:nvPicPr>
        <xdr:cNvPr id="33" name="图片 32" descr="64、气体流向标识"/>
        <xdr:cNvPicPr>
          <a:picLocks noChangeAspect="1"/>
        </xdr:cNvPicPr>
      </xdr:nvPicPr>
      <xdr:blipFill>
        <a:blip r:embed="rId31"/>
        <a:srcRect l="5204" t="6036" r="18075" b="23571"/>
        <a:stretch>
          <a:fillRect/>
        </a:stretch>
      </xdr:blipFill>
      <xdr:spPr>
        <a:xfrm>
          <a:off x="10829290" y="37047805"/>
          <a:ext cx="470535" cy="28067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74</xdr:row>
      <xdr:rowOff>38100</xdr:rowOff>
    </xdr:from>
    <xdr:to>
      <xdr:col>13</xdr:col>
      <xdr:colOff>683260</xdr:colOff>
      <xdr:row>74</xdr:row>
      <xdr:rowOff>363855</xdr:rowOff>
    </xdr:to>
    <xdr:pic>
      <xdr:nvPicPr>
        <xdr:cNvPr id="34" name="图片 33" descr="65、非居用户燃气调压设施安全巡检记录"/>
        <xdr:cNvPicPr>
          <a:picLocks noChangeAspect="1"/>
        </xdr:cNvPicPr>
      </xdr:nvPicPr>
      <xdr:blipFill>
        <a:blip r:embed="rId32"/>
        <a:srcRect l="6737"/>
        <a:stretch>
          <a:fillRect/>
        </a:stretch>
      </xdr:blipFill>
      <xdr:spPr>
        <a:xfrm>
          <a:off x="10829290" y="37541200"/>
          <a:ext cx="254635" cy="32575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75</xdr:row>
      <xdr:rowOff>52070</xdr:rowOff>
    </xdr:from>
    <xdr:to>
      <xdr:col>13</xdr:col>
      <xdr:colOff>938530</xdr:colOff>
      <xdr:row>75</xdr:row>
      <xdr:rowOff>360680</xdr:rowOff>
    </xdr:to>
    <xdr:pic>
      <xdr:nvPicPr>
        <xdr:cNvPr id="35" name="图片 34" descr="66、值班调度记录本"/>
        <xdr:cNvPicPr>
          <a:picLocks noChangeAspect="1"/>
        </xdr:cNvPicPr>
      </xdr:nvPicPr>
      <xdr:blipFill>
        <a:blip r:embed="rId33"/>
        <a:srcRect l="3926" t="5598" r="2948" b="4164"/>
        <a:stretch>
          <a:fillRect/>
        </a:stretch>
      </xdr:blipFill>
      <xdr:spPr>
        <a:xfrm>
          <a:off x="10829290" y="38063170"/>
          <a:ext cx="509905" cy="30861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76</xdr:row>
      <xdr:rowOff>53975</xdr:rowOff>
    </xdr:from>
    <xdr:to>
      <xdr:col>13</xdr:col>
      <xdr:colOff>872490</xdr:colOff>
      <xdr:row>76</xdr:row>
      <xdr:rowOff>340995</xdr:rowOff>
    </xdr:to>
    <xdr:pic>
      <xdr:nvPicPr>
        <xdr:cNvPr id="36" name="图片 35" descr="67、LNG罐车装卸前后安全检查记录本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0829290" y="38573075"/>
          <a:ext cx="443865" cy="28702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77</xdr:row>
      <xdr:rowOff>71755</xdr:rowOff>
    </xdr:from>
    <xdr:to>
      <xdr:col>13</xdr:col>
      <xdr:colOff>1005205</xdr:colOff>
      <xdr:row>77</xdr:row>
      <xdr:rowOff>339725</xdr:rowOff>
    </xdr:to>
    <xdr:pic>
      <xdr:nvPicPr>
        <xdr:cNvPr id="37" name="图片 36" descr="68、加气工交接班记录本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0829290" y="39098855"/>
          <a:ext cx="576580" cy="26797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78</xdr:row>
      <xdr:rowOff>63500</xdr:rowOff>
    </xdr:from>
    <xdr:to>
      <xdr:col>13</xdr:col>
      <xdr:colOff>901700</xdr:colOff>
      <xdr:row>78</xdr:row>
      <xdr:rowOff>361950</xdr:rowOff>
    </xdr:to>
    <xdr:pic>
      <xdr:nvPicPr>
        <xdr:cNvPr id="38" name="图片 37" descr="69、出入门站登记表"/>
        <xdr:cNvPicPr>
          <a:picLocks noChangeAspect="1"/>
        </xdr:cNvPicPr>
      </xdr:nvPicPr>
      <xdr:blipFill>
        <a:blip r:embed="rId36"/>
        <a:srcRect l="3477" r="7984" b="11711"/>
        <a:stretch>
          <a:fillRect/>
        </a:stretch>
      </xdr:blipFill>
      <xdr:spPr>
        <a:xfrm>
          <a:off x="10829290" y="39598600"/>
          <a:ext cx="473075" cy="29845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79</xdr:row>
      <xdr:rowOff>54610</xdr:rowOff>
    </xdr:from>
    <xdr:to>
      <xdr:col>13</xdr:col>
      <xdr:colOff>648970</xdr:colOff>
      <xdr:row>79</xdr:row>
      <xdr:rowOff>337185</xdr:rowOff>
    </xdr:to>
    <xdr:pic>
      <xdr:nvPicPr>
        <xdr:cNvPr id="39" name="图片 38" descr="70、CNG母站储气井运行巡检记录本"/>
        <xdr:cNvPicPr>
          <a:picLocks noChangeAspect="1"/>
        </xdr:cNvPicPr>
      </xdr:nvPicPr>
      <xdr:blipFill>
        <a:blip r:embed="rId37"/>
        <a:srcRect l="5642" r="12441" b="3931"/>
        <a:stretch>
          <a:fillRect/>
        </a:stretch>
      </xdr:blipFill>
      <xdr:spPr>
        <a:xfrm>
          <a:off x="10829290" y="40097710"/>
          <a:ext cx="220345" cy="28257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80</xdr:row>
      <xdr:rowOff>48260</xdr:rowOff>
    </xdr:from>
    <xdr:to>
      <xdr:col>13</xdr:col>
      <xdr:colOff>639445</xdr:colOff>
      <xdr:row>80</xdr:row>
      <xdr:rowOff>347345</xdr:rowOff>
    </xdr:to>
    <xdr:pic>
      <xdr:nvPicPr>
        <xdr:cNvPr id="40" name="图片 39" descr="71、天然气北门站运行记录本"/>
        <xdr:cNvPicPr>
          <a:picLocks noChangeAspect="1"/>
        </xdr:cNvPicPr>
      </xdr:nvPicPr>
      <xdr:blipFill>
        <a:blip r:embed="rId38"/>
        <a:srcRect l="4300" r="3545" b="2981"/>
        <a:stretch>
          <a:fillRect/>
        </a:stretch>
      </xdr:blipFill>
      <xdr:spPr>
        <a:xfrm>
          <a:off x="10829290" y="40599360"/>
          <a:ext cx="210820" cy="29908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81</xdr:row>
      <xdr:rowOff>104140</xdr:rowOff>
    </xdr:from>
    <xdr:to>
      <xdr:col>13</xdr:col>
      <xdr:colOff>950595</xdr:colOff>
      <xdr:row>81</xdr:row>
      <xdr:rowOff>410845</xdr:rowOff>
    </xdr:to>
    <xdr:pic>
      <xdr:nvPicPr>
        <xdr:cNvPr id="41" name="图片 40" descr="72、CNG设备运行记录本"/>
        <xdr:cNvPicPr>
          <a:picLocks noChangeAspect="1"/>
        </xdr:cNvPicPr>
      </xdr:nvPicPr>
      <xdr:blipFill>
        <a:blip r:embed="rId39"/>
        <a:srcRect l="1353" t="6431" r="3865" b="2673"/>
        <a:stretch>
          <a:fillRect/>
        </a:stretch>
      </xdr:blipFill>
      <xdr:spPr>
        <a:xfrm>
          <a:off x="10829290" y="41163240"/>
          <a:ext cx="521970" cy="30670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82</xdr:row>
      <xdr:rowOff>59055</xdr:rowOff>
    </xdr:from>
    <xdr:to>
      <xdr:col>13</xdr:col>
      <xdr:colOff>960120</xdr:colOff>
      <xdr:row>82</xdr:row>
      <xdr:rowOff>361950</xdr:rowOff>
    </xdr:to>
    <xdr:pic>
      <xdr:nvPicPr>
        <xdr:cNvPr id="42" name="图片 41" descr="73、车用LNG气瓶充装记录"/>
        <xdr:cNvPicPr>
          <a:picLocks noChangeAspect="1"/>
        </xdr:cNvPicPr>
      </xdr:nvPicPr>
      <xdr:blipFill>
        <a:blip r:embed="rId40"/>
        <a:srcRect r="2730" b="6267"/>
        <a:stretch>
          <a:fillRect/>
        </a:stretch>
      </xdr:blipFill>
      <xdr:spPr>
        <a:xfrm>
          <a:off x="10829290" y="41626155"/>
          <a:ext cx="531495" cy="30289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83</xdr:row>
      <xdr:rowOff>45720</xdr:rowOff>
    </xdr:from>
    <xdr:to>
      <xdr:col>13</xdr:col>
      <xdr:colOff>864870</xdr:colOff>
      <xdr:row>83</xdr:row>
      <xdr:rowOff>316230</xdr:rowOff>
    </xdr:to>
    <xdr:pic>
      <xdr:nvPicPr>
        <xdr:cNvPr id="43" name="图片 42" descr="76、燃气管道安全隐患告知书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829290" y="42120820"/>
          <a:ext cx="436245" cy="270510"/>
        </a:xfrm>
        <a:prstGeom prst="rect">
          <a:avLst/>
        </a:prstGeom>
      </xdr:spPr>
    </xdr:pic>
    <xdr:clientData/>
  </xdr:twoCellAnchor>
  <xdr:twoCellAnchor editAs="oneCell">
    <xdr:from>
      <xdr:col>13</xdr:col>
      <xdr:colOff>552450</xdr:colOff>
      <xdr:row>86</xdr:row>
      <xdr:rowOff>33655</xdr:rowOff>
    </xdr:from>
    <xdr:to>
      <xdr:col>13</xdr:col>
      <xdr:colOff>874395</xdr:colOff>
      <xdr:row>86</xdr:row>
      <xdr:rowOff>441960</xdr:rowOff>
    </xdr:to>
    <xdr:pic>
      <xdr:nvPicPr>
        <xdr:cNvPr id="44" name="图片 43" descr="79、财务凭证"/>
        <xdr:cNvPicPr>
          <a:picLocks noChangeAspect="1"/>
        </xdr:cNvPicPr>
      </xdr:nvPicPr>
      <xdr:blipFill>
        <a:blip r:embed="rId42"/>
        <a:srcRect l="10655" t="3616" r="9747" b="4070"/>
        <a:stretch>
          <a:fillRect/>
        </a:stretch>
      </xdr:blipFill>
      <xdr:spPr>
        <a:xfrm>
          <a:off x="10953115" y="43632755"/>
          <a:ext cx="321945" cy="408305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90</xdr:row>
      <xdr:rowOff>62230</xdr:rowOff>
    </xdr:from>
    <xdr:to>
      <xdr:col>13</xdr:col>
      <xdr:colOff>1007110</xdr:colOff>
      <xdr:row>90</xdr:row>
      <xdr:rowOff>357505</xdr:rowOff>
    </xdr:to>
    <xdr:pic>
      <xdr:nvPicPr>
        <xdr:cNvPr id="45" name="图片 44" descr="86、施工现场燃气管道保护协议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0895965" y="45693330"/>
          <a:ext cx="511810" cy="295275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571500</xdr:colOff>
      <xdr:row>93</xdr:row>
      <xdr:rowOff>88265</xdr:rowOff>
    </xdr:from>
    <xdr:to>
      <xdr:col>13</xdr:col>
      <xdr:colOff>874395</xdr:colOff>
      <xdr:row>93</xdr:row>
      <xdr:rowOff>369570</xdr:rowOff>
    </xdr:to>
    <xdr:pic>
      <xdr:nvPicPr>
        <xdr:cNvPr id="46" name="图片 45" descr="89、管网巡线记录本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0972165" y="47243365"/>
          <a:ext cx="302895" cy="281305"/>
        </a:xfrm>
        <a:prstGeom prst="rect">
          <a:avLst/>
        </a:prstGeom>
      </xdr:spPr>
    </xdr:pic>
    <xdr:clientData/>
  </xdr:twoCellAnchor>
  <xdr:twoCellAnchor editAs="oneCell">
    <xdr:from>
      <xdr:col>13</xdr:col>
      <xdr:colOff>409575</xdr:colOff>
      <xdr:row>95</xdr:row>
      <xdr:rowOff>50165</xdr:rowOff>
    </xdr:from>
    <xdr:to>
      <xdr:col>13</xdr:col>
      <xdr:colOff>962660</xdr:colOff>
      <xdr:row>95</xdr:row>
      <xdr:rowOff>450850</xdr:rowOff>
    </xdr:to>
    <xdr:pic>
      <xdr:nvPicPr>
        <xdr:cNvPr id="47" name="图片 46" descr="92、创优汇编材料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0810240" y="48221265"/>
          <a:ext cx="553085" cy="40068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96</xdr:row>
      <xdr:rowOff>81915</xdr:rowOff>
    </xdr:from>
    <xdr:to>
      <xdr:col>13</xdr:col>
      <xdr:colOff>884555</xdr:colOff>
      <xdr:row>96</xdr:row>
      <xdr:rowOff>445770</xdr:rowOff>
    </xdr:to>
    <xdr:pic>
      <xdr:nvPicPr>
        <xdr:cNvPr id="48" name="图片 47" descr="93、长管拖车汽车罐车充装质量保证手册"/>
        <xdr:cNvPicPr>
          <a:picLocks noChangeAspect="1"/>
        </xdr:cNvPicPr>
      </xdr:nvPicPr>
      <xdr:blipFill>
        <a:blip r:embed="rId46"/>
        <a:srcRect l="3825" r="2159" b="7018"/>
        <a:stretch>
          <a:fillRect/>
        </a:stretch>
      </xdr:blipFill>
      <xdr:spPr>
        <a:xfrm>
          <a:off x="10829290" y="48761015"/>
          <a:ext cx="455930" cy="36385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97</xdr:row>
      <xdr:rowOff>47625</xdr:rowOff>
    </xdr:from>
    <xdr:to>
      <xdr:col>13</xdr:col>
      <xdr:colOff>1007110</xdr:colOff>
      <xdr:row>97</xdr:row>
      <xdr:rowOff>373380</xdr:rowOff>
    </xdr:to>
    <xdr:pic>
      <xdr:nvPicPr>
        <xdr:cNvPr id="49" name="图片 48" descr="94、北门站加油排污记录本"/>
        <xdr:cNvPicPr>
          <a:picLocks noChangeAspect="1"/>
        </xdr:cNvPicPr>
      </xdr:nvPicPr>
      <xdr:blipFill>
        <a:blip r:embed="rId47"/>
        <a:srcRect l="1016" t="7540" r="7013"/>
        <a:stretch>
          <a:fillRect/>
        </a:stretch>
      </xdr:blipFill>
      <xdr:spPr>
        <a:xfrm>
          <a:off x="10829290" y="49349025"/>
          <a:ext cx="578485" cy="32575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98</xdr:row>
      <xdr:rowOff>60325</xdr:rowOff>
    </xdr:from>
    <xdr:to>
      <xdr:col>13</xdr:col>
      <xdr:colOff>822325</xdr:colOff>
      <xdr:row>98</xdr:row>
      <xdr:rowOff>382905</xdr:rowOff>
    </xdr:to>
    <xdr:pic>
      <xdr:nvPicPr>
        <xdr:cNvPr id="50" name="图片 49" descr="95、南门站计量区运行记录本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0829290" y="49869725"/>
          <a:ext cx="393700" cy="32258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99</xdr:row>
      <xdr:rowOff>82550</xdr:rowOff>
    </xdr:from>
    <xdr:to>
      <xdr:col>13</xdr:col>
      <xdr:colOff>662305</xdr:colOff>
      <xdr:row>99</xdr:row>
      <xdr:rowOff>383540</xdr:rowOff>
    </xdr:to>
    <xdr:pic>
      <xdr:nvPicPr>
        <xdr:cNvPr id="51" name="图片 50" descr="96、LNG运行记录本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0829290" y="50399950"/>
          <a:ext cx="233680" cy="30099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100</xdr:row>
      <xdr:rowOff>71120</xdr:rowOff>
    </xdr:from>
    <xdr:to>
      <xdr:col>13</xdr:col>
      <xdr:colOff>678815</xdr:colOff>
      <xdr:row>100</xdr:row>
      <xdr:rowOff>388620</xdr:rowOff>
    </xdr:to>
    <xdr:pic>
      <xdr:nvPicPr>
        <xdr:cNvPr id="52" name="图片 51" descr="98、每日防火巡查记录本"/>
        <xdr:cNvPicPr>
          <a:picLocks noChangeAspect="1"/>
        </xdr:cNvPicPr>
      </xdr:nvPicPr>
      <xdr:blipFill>
        <a:blip r:embed="rId50"/>
        <a:srcRect l="4766" r="3386"/>
        <a:stretch>
          <a:fillRect/>
        </a:stretch>
      </xdr:blipFill>
      <xdr:spPr>
        <a:xfrm>
          <a:off x="10829290" y="50896520"/>
          <a:ext cx="25019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107</xdr:row>
      <xdr:rowOff>15240</xdr:rowOff>
    </xdr:from>
    <xdr:to>
      <xdr:col>13</xdr:col>
      <xdr:colOff>905510</xdr:colOff>
      <xdr:row>107</xdr:row>
      <xdr:rowOff>419100</xdr:rowOff>
    </xdr:to>
    <xdr:pic>
      <xdr:nvPicPr>
        <xdr:cNvPr id="54" name="图片 53" descr="110、中燃齐落山路CNG加气站质量管理手册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0876915" y="54396640"/>
          <a:ext cx="429260" cy="40386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108</xdr:row>
      <xdr:rowOff>24765</xdr:rowOff>
    </xdr:from>
    <xdr:to>
      <xdr:col>13</xdr:col>
      <xdr:colOff>777875</xdr:colOff>
      <xdr:row>108</xdr:row>
      <xdr:rowOff>358775</xdr:rowOff>
    </xdr:to>
    <xdr:pic>
      <xdr:nvPicPr>
        <xdr:cNvPr id="55" name="图片 54" descr="111、第三方施工来函登记表"/>
        <xdr:cNvPicPr>
          <a:picLocks noChangeAspect="1"/>
        </xdr:cNvPicPr>
      </xdr:nvPicPr>
      <xdr:blipFill>
        <a:blip r:embed="rId52"/>
        <a:srcRect l="5579" b="8984"/>
        <a:stretch>
          <a:fillRect/>
        </a:stretch>
      </xdr:blipFill>
      <xdr:spPr>
        <a:xfrm>
          <a:off x="10857865" y="54914165"/>
          <a:ext cx="320675" cy="33401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109</xdr:row>
      <xdr:rowOff>59690</xdr:rowOff>
    </xdr:from>
    <xdr:to>
      <xdr:col>13</xdr:col>
      <xdr:colOff>761365</xdr:colOff>
      <xdr:row>109</xdr:row>
      <xdr:rowOff>465455</xdr:rowOff>
    </xdr:to>
    <xdr:pic>
      <xdr:nvPicPr>
        <xdr:cNvPr id="56" name="图片 55" descr="112、加气母站设备运行记录本"/>
        <xdr:cNvPicPr>
          <a:picLocks noChangeAspect="1"/>
        </xdr:cNvPicPr>
      </xdr:nvPicPr>
      <xdr:blipFill>
        <a:blip r:embed="rId53"/>
        <a:srcRect l="5119" r="8325" b="6275"/>
        <a:stretch>
          <a:fillRect/>
        </a:stretch>
      </xdr:blipFill>
      <xdr:spPr>
        <a:xfrm>
          <a:off x="10857865" y="55457090"/>
          <a:ext cx="304165" cy="40576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110</xdr:row>
      <xdr:rowOff>26670</xdr:rowOff>
    </xdr:from>
    <xdr:to>
      <xdr:col>13</xdr:col>
      <xdr:colOff>990600</xdr:colOff>
      <xdr:row>110</xdr:row>
      <xdr:rowOff>403225</xdr:rowOff>
    </xdr:to>
    <xdr:pic>
      <xdr:nvPicPr>
        <xdr:cNvPr id="57" name="图片 56" descr="113、车用气瓶充装质量手册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0857865" y="55932070"/>
          <a:ext cx="533400" cy="37655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111</xdr:row>
      <xdr:rowOff>42545</xdr:rowOff>
    </xdr:from>
    <xdr:to>
      <xdr:col>13</xdr:col>
      <xdr:colOff>762000</xdr:colOff>
      <xdr:row>111</xdr:row>
      <xdr:rowOff>346710</xdr:rowOff>
    </xdr:to>
    <xdr:pic>
      <xdr:nvPicPr>
        <xdr:cNvPr id="58" name="图片 57" descr="114、北门站电房值班记录本"/>
        <xdr:cNvPicPr>
          <a:picLocks noChangeAspect="1"/>
        </xdr:cNvPicPr>
      </xdr:nvPicPr>
      <xdr:blipFill>
        <a:blip r:embed="rId55"/>
        <a:srcRect l="3706" r="8252"/>
        <a:stretch>
          <a:fillRect/>
        </a:stretch>
      </xdr:blipFill>
      <xdr:spPr>
        <a:xfrm>
          <a:off x="10857865" y="56455945"/>
          <a:ext cx="304800" cy="30416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119</xdr:row>
      <xdr:rowOff>22860</xdr:rowOff>
    </xdr:from>
    <xdr:to>
      <xdr:col>13</xdr:col>
      <xdr:colOff>1007110</xdr:colOff>
      <xdr:row>119</xdr:row>
      <xdr:rowOff>342265</xdr:rowOff>
    </xdr:to>
    <xdr:pic>
      <xdr:nvPicPr>
        <xdr:cNvPr id="59" name="图片 58" descr="115、LNG现场巡检记录本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857865" y="60500260"/>
          <a:ext cx="549910" cy="31940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120</xdr:row>
      <xdr:rowOff>32385</xdr:rowOff>
    </xdr:from>
    <xdr:to>
      <xdr:col>13</xdr:col>
      <xdr:colOff>878205</xdr:colOff>
      <xdr:row>120</xdr:row>
      <xdr:rowOff>356235</xdr:rowOff>
    </xdr:to>
    <xdr:pic>
      <xdr:nvPicPr>
        <xdr:cNvPr id="60" name="图片 59" descr="125、水电气网联合报装一件事操作手册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0857865" y="61017785"/>
          <a:ext cx="421005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121</xdr:row>
      <xdr:rowOff>22225</xdr:rowOff>
    </xdr:from>
    <xdr:to>
      <xdr:col>13</xdr:col>
      <xdr:colOff>692785</xdr:colOff>
      <xdr:row>121</xdr:row>
      <xdr:rowOff>328930</xdr:rowOff>
    </xdr:to>
    <xdr:pic>
      <xdr:nvPicPr>
        <xdr:cNvPr id="61" name="图片 60" descr="126、箱式巡检记录本"/>
        <xdr:cNvPicPr>
          <a:picLocks noChangeAspect="1"/>
        </xdr:cNvPicPr>
      </xdr:nvPicPr>
      <xdr:blipFill>
        <a:blip r:embed="rId58"/>
        <a:srcRect b="7688"/>
        <a:stretch>
          <a:fillRect/>
        </a:stretch>
      </xdr:blipFill>
      <xdr:spPr>
        <a:xfrm>
          <a:off x="10857865" y="61515625"/>
          <a:ext cx="235585" cy="30670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122</xdr:row>
      <xdr:rowOff>64770</xdr:rowOff>
    </xdr:from>
    <xdr:to>
      <xdr:col>13</xdr:col>
      <xdr:colOff>970915</xdr:colOff>
      <xdr:row>122</xdr:row>
      <xdr:rowOff>323850</xdr:rowOff>
    </xdr:to>
    <xdr:pic>
      <xdr:nvPicPr>
        <xdr:cNvPr id="62" name="图片 61" descr="127、居民用户报装申请表"/>
        <xdr:cNvPicPr>
          <a:picLocks noChangeAspect="1"/>
        </xdr:cNvPicPr>
      </xdr:nvPicPr>
      <xdr:blipFill>
        <a:blip r:embed="rId59"/>
        <a:srcRect l="11318" r="8446"/>
        <a:stretch>
          <a:fillRect/>
        </a:stretch>
      </xdr:blipFill>
      <xdr:spPr>
        <a:xfrm>
          <a:off x="10857865" y="62066170"/>
          <a:ext cx="513715" cy="25908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112</xdr:row>
      <xdr:rowOff>59055</xdr:rowOff>
    </xdr:from>
    <xdr:to>
      <xdr:col>13</xdr:col>
      <xdr:colOff>982980</xdr:colOff>
      <xdr:row>112</xdr:row>
      <xdr:rowOff>345440</xdr:rowOff>
    </xdr:to>
    <xdr:pic>
      <xdr:nvPicPr>
        <xdr:cNvPr id="63" name="图片 62" descr="115、LNG现场巡检记录本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857865" y="56980455"/>
          <a:ext cx="525780" cy="28638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113</xdr:row>
      <xdr:rowOff>38100</xdr:rowOff>
    </xdr:from>
    <xdr:to>
      <xdr:col>13</xdr:col>
      <xdr:colOff>902970</xdr:colOff>
      <xdr:row>113</xdr:row>
      <xdr:rowOff>351790</xdr:rowOff>
    </xdr:to>
    <xdr:pic>
      <xdr:nvPicPr>
        <xdr:cNvPr id="64" name="图片 63" descr="116、生产调度会议记录本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0857865" y="57467500"/>
          <a:ext cx="445770" cy="31369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114</xdr:row>
      <xdr:rowOff>20955</xdr:rowOff>
    </xdr:from>
    <xdr:to>
      <xdr:col>13</xdr:col>
      <xdr:colOff>908685</xdr:colOff>
      <xdr:row>114</xdr:row>
      <xdr:rowOff>351155</xdr:rowOff>
    </xdr:to>
    <xdr:pic>
      <xdr:nvPicPr>
        <xdr:cNvPr id="65" name="图片 64" descr="117、中燃调度中心输配交接班记录本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0857865" y="57958355"/>
          <a:ext cx="451485" cy="33020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115</xdr:row>
      <xdr:rowOff>10160</xdr:rowOff>
    </xdr:from>
    <xdr:to>
      <xdr:col>13</xdr:col>
      <xdr:colOff>731520</xdr:colOff>
      <xdr:row>115</xdr:row>
      <xdr:rowOff>378460</xdr:rowOff>
    </xdr:to>
    <xdr:pic>
      <xdr:nvPicPr>
        <xdr:cNvPr id="66" name="图片 65" descr="118、燃气安全三件套抽检及使用告知单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0857865" y="58455560"/>
          <a:ext cx="274320" cy="368300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542925</xdr:colOff>
      <xdr:row>123</xdr:row>
      <xdr:rowOff>53975</xdr:rowOff>
    </xdr:from>
    <xdr:to>
      <xdr:col>13</xdr:col>
      <xdr:colOff>789305</xdr:colOff>
      <xdr:row>123</xdr:row>
      <xdr:rowOff>372745</xdr:rowOff>
    </xdr:to>
    <xdr:pic>
      <xdr:nvPicPr>
        <xdr:cNvPr id="67" name="图片 66" descr="129、北门站临时出入证"/>
        <xdr:cNvPicPr>
          <a:picLocks noChangeAspect="1"/>
        </xdr:cNvPicPr>
      </xdr:nvPicPr>
      <xdr:blipFill>
        <a:blip r:embed="rId63"/>
        <a:srcRect l="6608" t="7353" r="5409"/>
        <a:stretch>
          <a:fillRect/>
        </a:stretch>
      </xdr:blipFill>
      <xdr:spPr>
        <a:xfrm>
          <a:off x="10943590" y="62563375"/>
          <a:ext cx="246380" cy="31877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101</xdr:row>
      <xdr:rowOff>80010</xdr:rowOff>
    </xdr:from>
    <xdr:to>
      <xdr:col>13</xdr:col>
      <xdr:colOff>847725</xdr:colOff>
      <xdr:row>101</xdr:row>
      <xdr:rowOff>362585</xdr:rowOff>
    </xdr:to>
    <xdr:pic>
      <xdr:nvPicPr>
        <xdr:cNvPr id="68" name="图片 67" descr="100、设备维修记录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0829290" y="51413410"/>
          <a:ext cx="419100" cy="282575"/>
        </a:xfrm>
        <a:prstGeom prst="rect">
          <a:avLst/>
        </a:prstGeom>
      </xdr:spPr>
    </xdr:pic>
    <xdr:clientData/>
  </xdr:twoCellAnchor>
  <xdr:twoCellAnchor editAs="oneCell">
    <xdr:from>
      <xdr:col>13</xdr:col>
      <xdr:colOff>561975</xdr:colOff>
      <xdr:row>131</xdr:row>
      <xdr:rowOff>83820</xdr:rowOff>
    </xdr:from>
    <xdr:to>
      <xdr:col>13</xdr:col>
      <xdr:colOff>895350</xdr:colOff>
      <xdr:row>131</xdr:row>
      <xdr:rowOff>409575</xdr:rowOff>
    </xdr:to>
    <xdr:pic>
      <xdr:nvPicPr>
        <xdr:cNvPr id="69" name="图片 68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0962640" y="66758820"/>
          <a:ext cx="33337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449580</xdr:colOff>
      <xdr:row>106</xdr:row>
      <xdr:rowOff>81280</xdr:rowOff>
    </xdr:from>
    <xdr:to>
      <xdr:col>13</xdr:col>
      <xdr:colOff>895350</xdr:colOff>
      <xdr:row>106</xdr:row>
      <xdr:rowOff>388620</xdr:rowOff>
    </xdr:to>
    <xdr:pic>
      <xdr:nvPicPr>
        <xdr:cNvPr id="70" name="图片 69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0850245" y="53954680"/>
          <a:ext cx="445770" cy="307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ijiezai@chinagasholdings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9"/>
  <sheetViews>
    <sheetView tabSelected="1" zoomScale="70" zoomScaleNormal="70" workbookViewId="0">
      <pane ySplit="6" topLeftCell="A7" activePane="bottomLeft" state="frozen"/>
      <selection/>
      <selection pane="bottomLeft" activeCell="S5" sqref="S5"/>
    </sheetView>
  </sheetViews>
  <sheetFormatPr defaultColWidth="9" defaultRowHeight="40" customHeight="1"/>
  <cols>
    <col min="1" max="1" width="9" style="4"/>
    <col min="2" max="4" width="9" style="5"/>
    <col min="5" max="5" width="9" style="4"/>
    <col min="6" max="6" width="10.8818181818182" style="4" customWidth="1"/>
    <col min="7" max="7" width="11.3727272727273" style="4" customWidth="1"/>
    <col min="8" max="8" width="17.1272727272727" style="4" customWidth="1"/>
    <col min="9" max="9" width="16.1272727272727" style="4" customWidth="1"/>
    <col min="10" max="10" width="11.3727272727273" style="4" customWidth="1"/>
    <col min="11" max="11" width="17.6454545454545" style="4" customWidth="1"/>
    <col min="12" max="12" width="11.3727272727273" style="4" customWidth="1"/>
    <col min="13" max="13" width="8" style="4" customWidth="1"/>
    <col min="14" max="14" width="23.5636363636364" style="4"/>
    <col min="15" max="15" width="11.2545454545455" style="6" customWidth="1"/>
    <col min="16" max="17" width="12.3727272727273" style="6" customWidth="1"/>
    <col min="18" max="16384" width="9" style="4"/>
  </cols>
  <sheetData>
    <row r="1" s="1" customFormat="1" ht="45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37" customHeight="1" spans="1:17">
      <c r="A2" s="9" t="s">
        <v>1</v>
      </c>
      <c r="B2" s="9"/>
      <c r="C2" s="10" t="s">
        <v>2</v>
      </c>
      <c r="D2" s="10"/>
      <c r="E2" s="10"/>
      <c r="F2" s="10"/>
      <c r="G2" s="9" t="s">
        <v>3</v>
      </c>
      <c r="H2" s="9"/>
      <c r="I2" s="11" t="s">
        <v>4</v>
      </c>
      <c r="J2" s="12" t="s">
        <v>5</v>
      </c>
      <c r="K2" s="13" t="s">
        <v>4</v>
      </c>
      <c r="L2" s="14"/>
      <c r="M2" s="15"/>
      <c r="N2" s="9" t="s">
        <v>6</v>
      </c>
      <c r="O2" s="16" t="s">
        <v>2</v>
      </c>
      <c r="P2" s="16"/>
      <c r="Q2" s="16"/>
    </row>
    <row r="3" s="1" customFormat="1" ht="37" customHeight="1" spans="1:17">
      <c r="A3" s="9" t="s">
        <v>7</v>
      </c>
      <c r="B3" s="9"/>
      <c r="C3" s="10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="1" customFormat="1" ht="37" customHeight="1" spans="1:17">
      <c r="A4" s="9" t="s">
        <v>8</v>
      </c>
      <c r="B4" s="9"/>
      <c r="C4" s="10" t="s">
        <v>9</v>
      </c>
      <c r="D4" s="10"/>
      <c r="E4" s="10"/>
      <c r="F4" s="10"/>
      <c r="G4" s="9" t="s">
        <v>3</v>
      </c>
      <c r="H4" s="9"/>
      <c r="I4" s="17" t="s">
        <v>10</v>
      </c>
      <c r="J4" s="17" t="s">
        <v>5</v>
      </c>
      <c r="K4" s="18">
        <v>13955347810</v>
      </c>
      <c r="L4" s="19"/>
      <c r="M4" s="20"/>
      <c r="N4" s="9" t="s">
        <v>6</v>
      </c>
      <c r="O4" s="21" t="s">
        <v>11</v>
      </c>
      <c r="P4" s="17"/>
      <c r="Q4" s="17"/>
    </row>
    <row r="5" s="1" customFormat="1" ht="37" customHeight="1" spans="1:17">
      <c r="A5" s="9" t="s">
        <v>12</v>
      </c>
      <c r="B5" s="9"/>
      <c r="C5" s="22" t="s">
        <v>13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="2" customFormat="1" customHeight="1" spans="1:17">
      <c r="A6" s="23" t="s">
        <v>14</v>
      </c>
      <c r="B6" s="24" t="s">
        <v>15</v>
      </c>
      <c r="C6" s="24"/>
      <c r="D6" s="24"/>
      <c r="E6" s="23" t="s">
        <v>16</v>
      </c>
      <c r="F6" s="23"/>
      <c r="G6" s="23" t="s">
        <v>17</v>
      </c>
      <c r="H6" s="23" t="s">
        <v>18</v>
      </c>
      <c r="I6" s="23" t="s">
        <v>19</v>
      </c>
      <c r="J6" s="23" t="s">
        <v>20</v>
      </c>
      <c r="K6" s="23" t="s">
        <v>21</v>
      </c>
      <c r="L6" s="23" t="s">
        <v>22</v>
      </c>
      <c r="M6" s="23" t="s">
        <v>23</v>
      </c>
      <c r="N6" s="23" t="s">
        <v>24</v>
      </c>
      <c r="O6" s="23" t="s">
        <v>25</v>
      </c>
      <c r="P6" s="23" t="s">
        <v>26</v>
      </c>
      <c r="Q6" s="23" t="s">
        <v>27</v>
      </c>
    </row>
    <row r="7" customHeight="1" spans="1:17">
      <c r="A7" s="25">
        <v>1</v>
      </c>
      <c r="B7" s="26" t="s">
        <v>28</v>
      </c>
      <c r="C7" s="26"/>
      <c r="D7" s="26"/>
      <c r="E7" s="27" t="s">
        <v>29</v>
      </c>
      <c r="F7" s="27"/>
      <c r="G7" s="27" t="s">
        <v>30</v>
      </c>
      <c r="H7" s="27" t="s">
        <v>31</v>
      </c>
      <c r="I7" s="27" t="s">
        <v>32</v>
      </c>
      <c r="J7" s="27" t="s">
        <v>33</v>
      </c>
      <c r="K7" s="27" t="s">
        <v>34</v>
      </c>
      <c r="L7" s="27" t="s">
        <v>35</v>
      </c>
      <c r="M7" s="28" t="s">
        <v>36</v>
      </c>
      <c r="N7" s="29" t="str">
        <f>_xlfn.DISPIMG("ID_8C013F2C60D6428C937B3171BCACAEDB",1)</f>
        <v>=DISPIMG("ID_8C013F2C60D6428C937B3171BCACAEDB",1)</v>
      </c>
      <c r="O7" s="25">
        <v>5000</v>
      </c>
      <c r="P7" s="25"/>
      <c r="Q7" s="30">
        <f t="shared" ref="Q7:Q70" si="0">O7*P7</f>
        <v>0</v>
      </c>
    </row>
    <row r="8" customHeight="1" spans="1:17">
      <c r="A8" s="25">
        <v>2</v>
      </c>
      <c r="B8" s="26" t="s">
        <v>37</v>
      </c>
      <c r="C8" s="26"/>
      <c r="D8" s="26"/>
      <c r="E8" s="27" t="s">
        <v>29</v>
      </c>
      <c r="F8" s="27" t="s">
        <v>29</v>
      </c>
      <c r="G8" s="27" t="s">
        <v>30</v>
      </c>
      <c r="H8" s="27" t="s">
        <v>31</v>
      </c>
      <c r="I8" s="27" t="s">
        <v>32</v>
      </c>
      <c r="J8" s="27" t="s">
        <v>38</v>
      </c>
      <c r="K8" s="27" t="s">
        <v>39</v>
      </c>
      <c r="L8" s="27" t="s">
        <v>39</v>
      </c>
      <c r="M8" s="28" t="s">
        <v>40</v>
      </c>
      <c r="N8" s="29" t="str">
        <f>_xlfn.DISPIMG("ID_67E92E109C9B4820870F9AB63715A7AB",1)</f>
        <v>=DISPIMG("ID_67E92E109C9B4820870F9AB63715A7AB",1)</v>
      </c>
      <c r="O8" s="25">
        <v>28000</v>
      </c>
      <c r="P8" s="25"/>
      <c r="Q8" s="30">
        <f t="shared" si="0"/>
        <v>0</v>
      </c>
    </row>
    <row r="9" customHeight="1" spans="1:17">
      <c r="A9" s="25">
        <v>3</v>
      </c>
      <c r="B9" s="26" t="s">
        <v>41</v>
      </c>
      <c r="C9" s="26"/>
      <c r="D9" s="26"/>
      <c r="E9" s="27" t="s">
        <v>42</v>
      </c>
      <c r="F9" s="27" t="s">
        <v>43</v>
      </c>
      <c r="G9" s="27" t="s">
        <v>39</v>
      </c>
      <c r="H9" s="27" t="s">
        <v>44</v>
      </c>
      <c r="I9" s="27" t="s">
        <v>32</v>
      </c>
      <c r="J9" s="27" t="s">
        <v>38</v>
      </c>
      <c r="K9" s="27" t="s">
        <v>39</v>
      </c>
      <c r="L9" s="27" t="s">
        <v>39</v>
      </c>
      <c r="M9" s="28" t="s">
        <v>40</v>
      </c>
      <c r="N9" s="29" t="str">
        <f>_xlfn.DISPIMG("ID_59BEB0FD8A1E4281BDF66FC1722C4631",1)</f>
        <v>=DISPIMG("ID_59BEB0FD8A1E4281BDF66FC1722C4631",1)</v>
      </c>
      <c r="O9" s="25">
        <v>35000</v>
      </c>
      <c r="P9" s="25"/>
      <c r="Q9" s="30">
        <f t="shared" si="0"/>
        <v>0</v>
      </c>
    </row>
    <row r="10" customHeight="1" spans="1:17">
      <c r="A10" s="25">
        <v>4</v>
      </c>
      <c r="B10" s="26" t="s">
        <v>45</v>
      </c>
      <c r="C10" s="26"/>
      <c r="D10" s="26"/>
      <c r="E10" s="27" t="s">
        <v>46</v>
      </c>
      <c r="F10" s="27" t="s">
        <v>46</v>
      </c>
      <c r="G10" s="27" t="s">
        <v>47</v>
      </c>
      <c r="H10" s="27" t="s">
        <v>48</v>
      </c>
      <c r="I10" s="27" t="s">
        <v>32</v>
      </c>
      <c r="J10" s="27" t="s">
        <v>33</v>
      </c>
      <c r="K10" s="27" t="s">
        <v>39</v>
      </c>
      <c r="L10" s="27" t="s">
        <v>49</v>
      </c>
      <c r="M10" s="28" t="s">
        <v>50</v>
      </c>
      <c r="N10" s="29" t="str">
        <f>_xlfn.DISPIMG("ID_B90EB814C2D2452ABBF551F2C5DD5420",1)</f>
        <v>=DISPIMG("ID_B90EB814C2D2452ABBF551F2C5DD5420",1)</v>
      </c>
      <c r="O10" s="25">
        <f>35000/100</f>
        <v>350</v>
      </c>
      <c r="P10" s="25"/>
      <c r="Q10" s="30">
        <f t="shared" si="0"/>
        <v>0</v>
      </c>
    </row>
    <row r="11" customHeight="1" spans="1:17">
      <c r="A11" s="25">
        <v>5</v>
      </c>
      <c r="B11" s="26" t="s">
        <v>51</v>
      </c>
      <c r="C11" s="26"/>
      <c r="D11" s="26"/>
      <c r="E11" s="27" t="s">
        <v>52</v>
      </c>
      <c r="F11" s="27" t="s">
        <v>52</v>
      </c>
      <c r="G11" s="27" t="s">
        <v>47</v>
      </c>
      <c r="H11" s="27" t="s">
        <v>48</v>
      </c>
      <c r="I11" s="27" t="s">
        <v>53</v>
      </c>
      <c r="J11" s="27" t="s">
        <v>38</v>
      </c>
      <c r="K11" s="27" t="s">
        <v>39</v>
      </c>
      <c r="L11" s="27" t="s">
        <v>49</v>
      </c>
      <c r="M11" s="28" t="s">
        <v>50</v>
      </c>
      <c r="N11" s="29" t="str">
        <f>_xlfn.DISPIMG("ID_A8D8A66B6A6A4FD5AA4E10A8086A07B2",1)</f>
        <v>=DISPIMG("ID_A8D8A66B6A6A4FD5AA4E10A8086A07B2",1)</v>
      </c>
      <c r="O11" s="25">
        <f>60000/100</f>
        <v>600</v>
      </c>
      <c r="P11" s="25"/>
      <c r="Q11" s="30">
        <f t="shared" si="0"/>
        <v>0</v>
      </c>
    </row>
    <row r="12" customHeight="1" spans="1:17">
      <c r="A12" s="25">
        <v>6</v>
      </c>
      <c r="B12" s="26" t="s">
        <v>54</v>
      </c>
      <c r="C12" s="26"/>
      <c r="D12" s="26"/>
      <c r="E12" s="27" t="s">
        <v>46</v>
      </c>
      <c r="F12" s="27" t="s">
        <v>46</v>
      </c>
      <c r="G12" s="27" t="s">
        <v>47</v>
      </c>
      <c r="H12" s="27" t="s">
        <v>48</v>
      </c>
      <c r="I12" s="27" t="s">
        <v>32</v>
      </c>
      <c r="J12" s="27" t="s">
        <v>33</v>
      </c>
      <c r="K12" s="27" t="s">
        <v>39</v>
      </c>
      <c r="L12" s="27" t="s">
        <v>49</v>
      </c>
      <c r="M12" s="28" t="s">
        <v>50</v>
      </c>
      <c r="N12" s="29" t="str">
        <f>_xlfn.DISPIMG("ID_725904D4BAFF4A8AA08A12DFBB2B6318",1)</f>
        <v>=DISPIMG("ID_725904D4BAFF4A8AA08A12DFBB2B6318",1)</v>
      </c>
      <c r="O12" s="25">
        <f>100000/100</f>
        <v>1000</v>
      </c>
      <c r="P12" s="25"/>
      <c r="Q12" s="30">
        <f t="shared" si="0"/>
        <v>0</v>
      </c>
    </row>
    <row r="13" customHeight="1" spans="1:17">
      <c r="A13" s="25">
        <v>7</v>
      </c>
      <c r="B13" s="26" t="s">
        <v>55</v>
      </c>
      <c r="C13" s="26"/>
      <c r="D13" s="26"/>
      <c r="E13" s="27" t="s">
        <v>56</v>
      </c>
      <c r="F13" s="27" t="s">
        <v>56</v>
      </c>
      <c r="G13" s="27" t="s">
        <v>39</v>
      </c>
      <c r="H13" s="27" t="s">
        <v>44</v>
      </c>
      <c r="I13" s="27" t="s">
        <v>32</v>
      </c>
      <c r="J13" s="27" t="s">
        <v>38</v>
      </c>
      <c r="K13" s="27" t="s">
        <v>39</v>
      </c>
      <c r="L13" s="27" t="s">
        <v>39</v>
      </c>
      <c r="M13" s="28" t="s">
        <v>40</v>
      </c>
      <c r="N13" s="29" t="str">
        <f>_xlfn.DISPIMG("ID_EFD6424067EF4FCCA5C93EBA5BDCCB58",1)</f>
        <v>=DISPIMG("ID_EFD6424067EF4FCCA5C93EBA5BDCCB58",1)</v>
      </c>
      <c r="O13" s="25">
        <v>80000</v>
      </c>
      <c r="P13" s="25"/>
      <c r="Q13" s="30">
        <f t="shared" si="0"/>
        <v>0</v>
      </c>
    </row>
    <row r="14" customHeight="1" spans="1:17">
      <c r="A14" s="25">
        <v>8</v>
      </c>
      <c r="B14" s="26" t="s">
        <v>57</v>
      </c>
      <c r="C14" s="26"/>
      <c r="D14" s="26"/>
      <c r="E14" s="27" t="s">
        <v>58</v>
      </c>
      <c r="F14" s="27" t="s">
        <v>58</v>
      </c>
      <c r="G14" s="27" t="s">
        <v>39</v>
      </c>
      <c r="H14" s="27" t="s">
        <v>44</v>
      </c>
      <c r="I14" s="27" t="s">
        <v>32</v>
      </c>
      <c r="J14" s="27" t="s">
        <v>38</v>
      </c>
      <c r="K14" s="27" t="s">
        <v>39</v>
      </c>
      <c r="L14" s="27" t="s">
        <v>39</v>
      </c>
      <c r="M14" s="28" t="s">
        <v>40</v>
      </c>
      <c r="N14" s="31" t="str">
        <f>_xlfn.DISPIMG("ID_991B3F189ABE497CA236B2F1544B4EC5",1)</f>
        <v>=DISPIMG("ID_991B3F189ABE497CA236B2F1544B4EC5",1)</v>
      </c>
      <c r="O14" s="25">
        <v>80000</v>
      </c>
      <c r="P14" s="25"/>
      <c r="Q14" s="30">
        <f t="shared" si="0"/>
        <v>0</v>
      </c>
    </row>
    <row r="15" customHeight="1" spans="1:17">
      <c r="A15" s="25">
        <v>9</v>
      </c>
      <c r="B15" s="26" t="s">
        <v>59</v>
      </c>
      <c r="C15" s="26"/>
      <c r="D15" s="26"/>
      <c r="E15" s="27" t="s">
        <v>60</v>
      </c>
      <c r="F15" s="27" t="s">
        <v>60</v>
      </c>
      <c r="G15" s="27" t="s">
        <v>39</v>
      </c>
      <c r="H15" s="27" t="s">
        <v>61</v>
      </c>
      <c r="I15" s="27" t="s">
        <v>53</v>
      </c>
      <c r="J15" s="27" t="s">
        <v>38</v>
      </c>
      <c r="K15" s="27" t="s">
        <v>39</v>
      </c>
      <c r="L15" s="27" t="s">
        <v>62</v>
      </c>
      <c r="M15" s="28" t="s">
        <v>50</v>
      </c>
      <c r="N15" s="29" t="str">
        <f>_xlfn.DISPIMG("ID_BE5428B64B7A413C8484D1956D8C6091",1)</f>
        <v>=DISPIMG("ID_BE5428B64B7A413C8484D1956D8C6091",1)</v>
      </c>
      <c r="O15" s="25">
        <v>8000</v>
      </c>
      <c r="P15" s="25"/>
      <c r="Q15" s="30">
        <f t="shared" si="0"/>
        <v>0</v>
      </c>
    </row>
    <row r="16" customHeight="1" spans="1:17">
      <c r="A16" s="25">
        <v>10</v>
      </c>
      <c r="B16" s="26" t="s">
        <v>63</v>
      </c>
      <c r="C16" s="26"/>
      <c r="D16" s="26"/>
      <c r="E16" s="27" t="s">
        <v>64</v>
      </c>
      <c r="F16" s="27" t="s">
        <v>64</v>
      </c>
      <c r="G16" s="27" t="s">
        <v>47</v>
      </c>
      <c r="H16" s="27" t="s">
        <v>48</v>
      </c>
      <c r="I16" s="27" t="s">
        <v>32</v>
      </c>
      <c r="J16" s="27" t="s">
        <v>33</v>
      </c>
      <c r="K16" s="27" t="s">
        <v>39</v>
      </c>
      <c r="L16" s="27" t="s">
        <v>49</v>
      </c>
      <c r="M16" s="28" t="s">
        <v>40</v>
      </c>
      <c r="N16" s="29" t="str">
        <f>_xlfn.DISPIMG("ID_71060EA4BADC453E9A8CDD47B8F1D30A",1)</f>
        <v>=DISPIMG("ID_71060EA4BADC453E9A8CDD47B8F1D30A",1)</v>
      </c>
      <c r="O16" s="25">
        <f>250000</f>
        <v>250000</v>
      </c>
      <c r="P16" s="25"/>
      <c r="Q16" s="30">
        <f t="shared" si="0"/>
        <v>0</v>
      </c>
    </row>
    <row r="17" customHeight="1" spans="1:17">
      <c r="A17" s="25">
        <v>11</v>
      </c>
      <c r="B17" s="26" t="s">
        <v>65</v>
      </c>
      <c r="C17" s="26"/>
      <c r="D17" s="26"/>
      <c r="E17" s="27" t="s">
        <v>66</v>
      </c>
      <c r="F17" s="27" t="s">
        <v>66</v>
      </c>
      <c r="G17" s="27" t="s">
        <v>47</v>
      </c>
      <c r="H17" s="27" t="s">
        <v>48</v>
      </c>
      <c r="I17" s="27" t="s">
        <v>32</v>
      </c>
      <c r="J17" s="27" t="s">
        <v>33</v>
      </c>
      <c r="K17" s="27" t="s">
        <v>39</v>
      </c>
      <c r="L17" s="27" t="s">
        <v>49</v>
      </c>
      <c r="M17" s="28" t="s">
        <v>50</v>
      </c>
      <c r="N17" s="29" t="str">
        <f>_xlfn.DISPIMG("ID_FD0C1623E7F04D368B368BB7967E9C20",1)</f>
        <v>=DISPIMG("ID_FD0C1623E7F04D368B368BB7967E9C20",1)</v>
      </c>
      <c r="O17" s="25">
        <f>600000/100</f>
        <v>6000</v>
      </c>
      <c r="P17" s="25"/>
      <c r="Q17" s="30">
        <f t="shared" si="0"/>
        <v>0</v>
      </c>
    </row>
    <row r="18" customHeight="1" spans="1:17">
      <c r="A18" s="25">
        <v>12</v>
      </c>
      <c r="B18" s="26" t="s">
        <v>67</v>
      </c>
      <c r="C18" s="26"/>
      <c r="D18" s="26"/>
      <c r="E18" s="27" t="s">
        <v>68</v>
      </c>
      <c r="F18" s="27" t="s">
        <v>68</v>
      </c>
      <c r="G18" s="27" t="s">
        <v>39</v>
      </c>
      <c r="H18" s="27" t="s">
        <v>44</v>
      </c>
      <c r="I18" s="27" t="s">
        <v>32</v>
      </c>
      <c r="J18" s="27" t="s">
        <v>38</v>
      </c>
      <c r="K18" s="27" t="s">
        <v>39</v>
      </c>
      <c r="L18" s="27" t="s">
        <v>39</v>
      </c>
      <c r="M18" s="28" t="s">
        <v>40</v>
      </c>
      <c r="N18" s="29" t="str">
        <f>_xlfn.DISPIMG("ID_F9F7DF07076546A2AD88D2FB85E7C20D",1)</f>
        <v>=DISPIMG("ID_F9F7DF07076546A2AD88D2FB85E7C20D",1)</v>
      </c>
      <c r="O18" s="25">
        <f>350000</f>
        <v>350000</v>
      </c>
      <c r="P18" s="25"/>
      <c r="Q18" s="30">
        <f t="shared" si="0"/>
        <v>0</v>
      </c>
    </row>
    <row r="19" customHeight="1" spans="1:17">
      <c r="A19" s="25">
        <v>13</v>
      </c>
      <c r="B19" s="26" t="s">
        <v>69</v>
      </c>
      <c r="C19" s="26"/>
      <c r="D19" s="26"/>
      <c r="E19" s="27" t="s">
        <v>52</v>
      </c>
      <c r="F19" s="27" t="s">
        <v>52</v>
      </c>
      <c r="G19" s="27" t="s">
        <v>47</v>
      </c>
      <c r="H19" s="27" t="s">
        <v>48</v>
      </c>
      <c r="I19" s="27" t="s">
        <v>32</v>
      </c>
      <c r="J19" s="27" t="s">
        <v>33</v>
      </c>
      <c r="K19" s="27" t="s">
        <v>39</v>
      </c>
      <c r="L19" s="27" t="s">
        <v>49</v>
      </c>
      <c r="M19" s="28" t="s">
        <v>50</v>
      </c>
      <c r="N19" s="29" t="str">
        <f>_xlfn.DISPIMG("ID_A7990288129B43BCA89B1A98B834D921",1)</f>
        <v>=DISPIMG("ID_A7990288129B43BCA89B1A98B834D921",1)</v>
      </c>
      <c r="O19" s="25">
        <v>7000</v>
      </c>
      <c r="P19" s="25"/>
      <c r="Q19" s="30">
        <f t="shared" si="0"/>
        <v>0</v>
      </c>
    </row>
    <row r="20" customHeight="1" spans="1:17">
      <c r="A20" s="25">
        <v>14</v>
      </c>
      <c r="B20" s="26" t="s">
        <v>70</v>
      </c>
      <c r="C20" s="26"/>
      <c r="D20" s="26"/>
      <c r="E20" s="27" t="s">
        <v>71</v>
      </c>
      <c r="F20" s="27" t="s">
        <v>71</v>
      </c>
      <c r="G20" s="27" t="s">
        <v>47</v>
      </c>
      <c r="H20" s="27" t="s">
        <v>48</v>
      </c>
      <c r="I20" s="27" t="s">
        <v>32</v>
      </c>
      <c r="J20" s="27" t="s">
        <v>33</v>
      </c>
      <c r="K20" s="27" t="s">
        <v>39</v>
      </c>
      <c r="L20" s="27" t="s">
        <v>49</v>
      </c>
      <c r="M20" s="28" t="s">
        <v>40</v>
      </c>
      <c r="N20" s="29" t="str">
        <f>_xlfn.DISPIMG("ID_996F7FC713204ECC9383D7F63CA0A05D",1)</f>
        <v>=DISPIMG("ID_996F7FC713204ECC9383D7F63CA0A05D",1)</v>
      </c>
      <c r="O20" s="25">
        <f>500000</f>
        <v>500000</v>
      </c>
      <c r="P20" s="25"/>
      <c r="Q20" s="30">
        <f t="shared" si="0"/>
        <v>0</v>
      </c>
    </row>
    <row r="21" customHeight="1" spans="1:17">
      <c r="A21" s="25">
        <v>15</v>
      </c>
      <c r="B21" s="26" t="s">
        <v>72</v>
      </c>
      <c r="C21" s="26"/>
      <c r="D21" s="26"/>
      <c r="E21" s="27" t="s">
        <v>29</v>
      </c>
      <c r="F21" s="27" t="s">
        <v>29</v>
      </c>
      <c r="G21" s="27" t="s">
        <v>47</v>
      </c>
      <c r="H21" s="27" t="s">
        <v>48</v>
      </c>
      <c r="I21" s="27" t="s">
        <v>32</v>
      </c>
      <c r="J21" s="27" t="s">
        <v>38</v>
      </c>
      <c r="K21" s="27" t="s">
        <v>39</v>
      </c>
      <c r="L21" s="27" t="s">
        <v>73</v>
      </c>
      <c r="M21" s="28" t="s">
        <v>50</v>
      </c>
      <c r="N21" s="29" t="str">
        <f>_xlfn.DISPIMG("ID_BD2926945E274CAF837569C39CA59848",1)</f>
        <v>=DISPIMG("ID_BD2926945E274CAF837569C39CA59848",1)</v>
      </c>
      <c r="O21" s="25">
        <v>20000</v>
      </c>
      <c r="P21" s="25"/>
      <c r="Q21" s="30">
        <f t="shared" si="0"/>
        <v>0</v>
      </c>
    </row>
    <row r="22" customHeight="1" spans="1:17">
      <c r="A22" s="25">
        <v>16</v>
      </c>
      <c r="B22" s="26" t="s">
        <v>74</v>
      </c>
      <c r="C22" s="26"/>
      <c r="D22" s="26"/>
      <c r="E22" s="27" t="s">
        <v>75</v>
      </c>
      <c r="F22" s="27" t="s">
        <v>75</v>
      </c>
      <c r="G22" s="27" t="s">
        <v>39</v>
      </c>
      <c r="H22" s="27" t="s">
        <v>44</v>
      </c>
      <c r="I22" s="27" t="s">
        <v>32</v>
      </c>
      <c r="J22" s="27" t="s">
        <v>38</v>
      </c>
      <c r="K22" s="27" t="s">
        <v>39</v>
      </c>
      <c r="L22" s="27" t="s">
        <v>39</v>
      </c>
      <c r="M22" s="28" t="s">
        <v>40</v>
      </c>
      <c r="N22" s="29" t="str">
        <f>_xlfn.DISPIMG("ID_A93EE4D6B7C64970A689AD8F43261609",1)</f>
        <v>=DISPIMG("ID_A93EE4D6B7C64970A689AD8F43261609",1)</v>
      </c>
      <c r="O22" s="25">
        <v>2000</v>
      </c>
      <c r="P22" s="25"/>
      <c r="Q22" s="30">
        <f t="shared" si="0"/>
        <v>0</v>
      </c>
    </row>
    <row r="23" customHeight="1" spans="1:17">
      <c r="A23" s="25">
        <v>17</v>
      </c>
      <c r="B23" s="26" t="s">
        <v>76</v>
      </c>
      <c r="C23" s="26"/>
      <c r="D23" s="26"/>
      <c r="E23" s="27" t="s">
        <v>77</v>
      </c>
      <c r="F23" s="27" t="s">
        <v>77</v>
      </c>
      <c r="G23" s="27" t="s">
        <v>39</v>
      </c>
      <c r="H23" s="27" t="s">
        <v>44</v>
      </c>
      <c r="I23" s="27" t="s">
        <v>32</v>
      </c>
      <c r="J23" s="27" t="s">
        <v>38</v>
      </c>
      <c r="K23" s="27" t="s">
        <v>39</v>
      </c>
      <c r="L23" s="27" t="s">
        <v>39</v>
      </c>
      <c r="M23" s="32" t="s">
        <v>40</v>
      </c>
      <c r="N23" s="29" t="str">
        <f>_xlfn.DISPIMG("ID_B35E3AE8295A43A3A86E6895FC3E241C",1)</f>
        <v>=DISPIMG("ID_B35E3AE8295A43A3A86E6895FC3E241C",1)</v>
      </c>
      <c r="O23" s="25">
        <v>2000</v>
      </c>
      <c r="P23" s="25"/>
      <c r="Q23" s="30">
        <f t="shared" si="0"/>
        <v>0</v>
      </c>
    </row>
    <row r="24" customHeight="1" spans="1:17">
      <c r="A24" s="25">
        <v>18</v>
      </c>
      <c r="B24" s="26" t="s">
        <v>78</v>
      </c>
      <c r="C24" s="26"/>
      <c r="D24" s="26"/>
      <c r="E24" s="27" t="s">
        <v>29</v>
      </c>
      <c r="F24" s="27" t="s">
        <v>29</v>
      </c>
      <c r="G24" s="27" t="s">
        <v>47</v>
      </c>
      <c r="H24" s="27" t="s">
        <v>48</v>
      </c>
      <c r="I24" s="27" t="s">
        <v>32</v>
      </c>
      <c r="J24" s="27" t="s">
        <v>38</v>
      </c>
      <c r="K24" s="27" t="s">
        <v>39</v>
      </c>
      <c r="L24" s="27" t="s">
        <v>39</v>
      </c>
      <c r="M24" s="32" t="s">
        <v>40</v>
      </c>
      <c r="N24" s="29"/>
      <c r="O24" s="25">
        <v>2000</v>
      </c>
      <c r="P24" s="25"/>
      <c r="Q24" s="30">
        <f t="shared" si="0"/>
        <v>0</v>
      </c>
    </row>
    <row r="25" customHeight="1" spans="1:17">
      <c r="A25" s="25">
        <v>19</v>
      </c>
      <c r="B25" s="26" t="s">
        <v>79</v>
      </c>
      <c r="C25" s="26"/>
      <c r="D25" s="26"/>
      <c r="E25" s="27" t="s">
        <v>29</v>
      </c>
      <c r="F25" s="27" t="s">
        <v>29</v>
      </c>
      <c r="G25" s="27" t="s">
        <v>47</v>
      </c>
      <c r="H25" s="27" t="s">
        <v>48</v>
      </c>
      <c r="I25" s="27" t="s">
        <v>32</v>
      </c>
      <c r="J25" s="27" t="s">
        <v>38</v>
      </c>
      <c r="K25" s="27" t="s">
        <v>39</v>
      </c>
      <c r="L25" s="27" t="s">
        <v>39</v>
      </c>
      <c r="M25" s="32" t="s">
        <v>40</v>
      </c>
      <c r="N25" s="29"/>
      <c r="O25" s="25">
        <v>2000</v>
      </c>
      <c r="P25" s="25"/>
      <c r="Q25" s="30">
        <f t="shared" si="0"/>
        <v>0</v>
      </c>
    </row>
    <row r="26" customHeight="1" spans="1:17">
      <c r="A26" s="25">
        <v>20</v>
      </c>
      <c r="B26" s="26" t="s">
        <v>80</v>
      </c>
      <c r="C26" s="26"/>
      <c r="D26" s="26"/>
      <c r="E26" s="27" t="s">
        <v>29</v>
      </c>
      <c r="F26" s="27" t="s">
        <v>29</v>
      </c>
      <c r="G26" s="27" t="s">
        <v>39</v>
      </c>
      <c r="H26" s="27" t="s">
        <v>81</v>
      </c>
      <c r="I26" s="27" t="s">
        <v>53</v>
      </c>
      <c r="J26" s="27" t="s">
        <v>38</v>
      </c>
      <c r="K26" s="27" t="s">
        <v>82</v>
      </c>
      <c r="L26" s="27" t="s">
        <v>62</v>
      </c>
      <c r="M26" s="32" t="s">
        <v>50</v>
      </c>
      <c r="N26" s="29"/>
      <c r="O26" s="25">
        <v>300</v>
      </c>
      <c r="P26" s="25"/>
      <c r="Q26" s="30">
        <f t="shared" si="0"/>
        <v>0</v>
      </c>
    </row>
    <row r="27" customHeight="1" spans="1:17">
      <c r="A27" s="25">
        <v>21</v>
      </c>
      <c r="B27" s="26" t="s">
        <v>83</v>
      </c>
      <c r="C27" s="26"/>
      <c r="D27" s="26"/>
      <c r="E27" s="27" t="s">
        <v>84</v>
      </c>
      <c r="F27" s="27" t="s">
        <v>84</v>
      </c>
      <c r="G27" s="27" t="s">
        <v>85</v>
      </c>
      <c r="H27" s="27" t="s">
        <v>86</v>
      </c>
      <c r="I27" s="27" t="s">
        <v>53</v>
      </c>
      <c r="J27" s="27" t="s">
        <v>33</v>
      </c>
      <c r="K27" s="27" t="s">
        <v>34</v>
      </c>
      <c r="L27" s="27" t="s">
        <v>87</v>
      </c>
      <c r="M27" s="32" t="s">
        <v>50</v>
      </c>
      <c r="N27" s="33"/>
      <c r="O27" s="25">
        <v>50</v>
      </c>
      <c r="P27" s="25"/>
      <c r="Q27" s="30">
        <f t="shared" si="0"/>
        <v>0</v>
      </c>
    </row>
    <row r="28" customHeight="1" spans="1:17">
      <c r="A28" s="25">
        <v>22</v>
      </c>
      <c r="B28" s="26" t="s">
        <v>88</v>
      </c>
      <c r="C28" s="26"/>
      <c r="D28" s="26"/>
      <c r="E28" s="27" t="s">
        <v>66</v>
      </c>
      <c r="F28" s="27" t="s">
        <v>66</v>
      </c>
      <c r="G28" s="27" t="s">
        <v>30</v>
      </c>
      <c r="H28" s="27" t="s">
        <v>31</v>
      </c>
      <c r="I28" s="27" t="s">
        <v>32</v>
      </c>
      <c r="J28" s="27" t="s">
        <v>33</v>
      </c>
      <c r="K28" s="27" t="s">
        <v>89</v>
      </c>
      <c r="L28" s="27" t="s">
        <v>87</v>
      </c>
      <c r="M28" s="32" t="s">
        <v>40</v>
      </c>
      <c r="N28" s="29"/>
      <c r="O28" s="25">
        <v>50</v>
      </c>
      <c r="P28" s="25"/>
      <c r="Q28" s="30">
        <f t="shared" si="0"/>
        <v>0</v>
      </c>
    </row>
    <row r="29" customHeight="1" spans="1:17">
      <c r="A29" s="25">
        <v>23</v>
      </c>
      <c r="B29" s="26" t="s">
        <v>90</v>
      </c>
      <c r="C29" s="26"/>
      <c r="D29" s="26"/>
      <c r="E29" s="27" t="s">
        <v>84</v>
      </c>
      <c r="F29" s="27" t="s">
        <v>84</v>
      </c>
      <c r="G29" s="27" t="s">
        <v>85</v>
      </c>
      <c r="H29" s="27" t="s">
        <v>86</v>
      </c>
      <c r="I29" s="27" t="s">
        <v>53</v>
      </c>
      <c r="J29" s="27" t="s">
        <v>33</v>
      </c>
      <c r="K29" s="27" t="s">
        <v>34</v>
      </c>
      <c r="L29" s="27" t="s">
        <v>87</v>
      </c>
      <c r="M29" s="32" t="s">
        <v>50</v>
      </c>
      <c r="N29" s="29"/>
      <c r="O29" s="25">
        <v>50</v>
      </c>
      <c r="P29" s="25"/>
      <c r="Q29" s="30">
        <f t="shared" si="0"/>
        <v>0</v>
      </c>
    </row>
    <row r="30" customHeight="1" spans="1:17">
      <c r="A30" s="25">
        <v>24</v>
      </c>
      <c r="B30" s="26" t="s">
        <v>91</v>
      </c>
      <c r="C30" s="26"/>
      <c r="D30" s="26"/>
      <c r="E30" s="27" t="s">
        <v>84</v>
      </c>
      <c r="F30" s="27" t="s">
        <v>84</v>
      </c>
      <c r="G30" s="27" t="s">
        <v>85</v>
      </c>
      <c r="H30" s="27" t="s">
        <v>86</v>
      </c>
      <c r="I30" s="27" t="s">
        <v>53</v>
      </c>
      <c r="J30" s="27" t="s">
        <v>33</v>
      </c>
      <c r="K30" s="27" t="s">
        <v>34</v>
      </c>
      <c r="L30" s="27" t="s">
        <v>87</v>
      </c>
      <c r="M30" s="32" t="s">
        <v>50</v>
      </c>
      <c r="N30" s="29"/>
      <c r="O30" s="25">
        <v>50</v>
      </c>
      <c r="P30" s="25"/>
      <c r="Q30" s="30">
        <f t="shared" si="0"/>
        <v>0</v>
      </c>
    </row>
    <row r="31" customHeight="1" spans="1:17">
      <c r="A31" s="25">
        <v>25</v>
      </c>
      <c r="B31" s="26" t="s">
        <v>92</v>
      </c>
      <c r="C31" s="26"/>
      <c r="D31" s="26"/>
      <c r="E31" s="27" t="s">
        <v>66</v>
      </c>
      <c r="F31" s="27" t="s">
        <v>66</v>
      </c>
      <c r="G31" s="27" t="s">
        <v>30</v>
      </c>
      <c r="H31" s="27" t="s">
        <v>31</v>
      </c>
      <c r="I31" s="27" t="s">
        <v>32</v>
      </c>
      <c r="J31" s="27" t="s">
        <v>33</v>
      </c>
      <c r="K31" s="27" t="s">
        <v>93</v>
      </c>
      <c r="L31" s="27" t="s">
        <v>87</v>
      </c>
      <c r="M31" s="32" t="s">
        <v>50</v>
      </c>
      <c r="N31" s="29"/>
      <c r="O31" s="25">
        <v>50</v>
      </c>
      <c r="P31" s="25"/>
      <c r="Q31" s="30">
        <f t="shared" si="0"/>
        <v>0</v>
      </c>
    </row>
    <row r="32" customHeight="1" spans="1:17">
      <c r="A32" s="25">
        <v>26</v>
      </c>
      <c r="B32" s="26" t="s">
        <v>94</v>
      </c>
      <c r="C32" s="26"/>
      <c r="D32" s="26"/>
      <c r="E32" s="27" t="s">
        <v>66</v>
      </c>
      <c r="F32" s="27" t="s">
        <v>66</v>
      </c>
      <c r="G32" s="27" t="s">
        <v>30</v>
      </c>
      <c r="H32" s="27" t="s">
        <v>31</v>
      </c>
      <c r="I32" s="27" t="s">
        <v>32</v>
      </c>
      <c r="J32" s="27" t="s">
        <v>33</v>
      </c>
      <c r="K32" s="27" t="s">
        <v>95</v>
      </c>
      <c r="L32" s="27" t="s">
        <v>87</v>
      </c>
      <c r="M32" s="32" t="s">
        <v>50</v>
      </c>
      <c r="N32" s="29"/>
      <c r="O32" s="25">
        <v>50</v>
      </c>
      <c r="P32" s="25"/>
      <c r="Q32" s="30">
        <f t="shared" si="0"/>
        <v>0</v>
      </c>
    </row>
    <row r="33" customHeight="1" spans="1:17">
      <c r="A33" s="25">
        <v>27</v>
      </c>
      <c r="B33" s="26" t="s">
        <v>96</v>
      </c>
      <c r="C33" s="26"/>
      <c r="D33" s="26"/>
      <c r="E33" s="27" t="s">
        <v>29</v>
      </c>
      <c r="F33" s="27" t="s">
        <v>29</v>
      </c>
      <c r="G33" s="27" t="s">
        <v>39</v>
      </c>
      <c r="H33" s="27" t="s">
        <v>81</v>
      </c>
      <c r="I33" s="27" t="s">
        <v>32</v>
      </c>
      <c r="J33" s="27" t="s">
        <v>38</v>
      </c>
      <c r="K33" s="27" t="s">
        <v>82</v>
      </c>
      <c r="L33" s="27" t="s">
        <v>97</v>
      </c>
      <c r="M33" s="32" t="s">
        <v>50</v>
      </c>
      <c r="N33" s="29"/>
      <c r="O33" s="25">
        <v>200</v>
      </c>
      <c r="P33" s="25"/>
      <c r="Q33" s="30">
        <f t="shared" si="0"/>
        <v>0</v>
      </c>
    </row>
    <row r="34" customHeight="1" spans="1:17">
      <c r="A34" s="25">
        <v>28</v>
      </c>
      <c r="B34" s="26" t="s">
        <v>98</v>
      </c>
      <c r="C34" s="26"/>
      <c r="D34" s="26"/>
      <c r="E34" s="27" t="s">
        <v>84</v>
      </c>
      <c r="F34" s="27" t="s">
        <v>84</v>
      </c>
      <c r="G34" s="27" t="s">
        <v>85</v>
      </c>
      <c r="H34" s="27" t="s">
        <v>86</v>
      </c>
      <c r="I34" s="27" t="s">
        <v>53</v>
      </c>
      <c r="J34" s="27" t="s">
        <v>33</v>
      </c>
      <c r="K34" s="27" t="s">
        <v>99</v>
      </c>
      <c r="L34" s="27" t="s">
        <v>87</v>
      </c>
      <c r="M34" s="32" t="s">
        <v>50</v>
      </c>
      <c r="N34" s="29"/>
      <c r="O34" s="25">
        <v>50</v>
      </c>
      <c r="P34" s="25"/>
      <c r="Q34" s="30">
        <f t="shared" si="0"/>
        <v>0</v>
      </c>
    </row>
    <row r="35" customHeight="1" spans="1:17">
      <c r="A35" s="25">
        <v>29</v>
      </c>
      <c r="B35" s="26" t="s">
        <v>100</v>
      </c>
      <c r="C35" s="26"/>
      <c r="D35" s="26"/>
      <c r="E35" s="27" t="s">
        <v>101</v>
      </c>
      <c r="F35" s="27" t="s">
        <v>101</v>
      </c>
      <c r="G35" s="27" t="s">
        <v>85</v>
      </c>
      <c r="H35" s="27" t="s">
        <v>86</v>
      </c>
      <c r="I35" s="27" t="s">
        <v>53</v>
      </c>
      <c r="J35" s="27" t="s">
        <v>33</v>
      </c>
      <c r="K35" s="27" t="s">
        <v>99</v>
      </c>
      <c r="L35" s="27" t="s">
        <v>87</v>
      </c>
      <c r="M35" s="32" t="s">
        <v>50</v>
      </c>
      <c r="N35" s="25"/>
      <c r="O35" s="25">
        <v>50</v>
      </c>
      <c r="P35" s="25"/>
      <c r="Q35" s="30">
        <f t="shared" si="0"/>
        <v>0</v>
      </c>
    </row>
    <row r="36" customHeight="1" spans="1:17">
      <c r="A36" s="25">
        <v>30</v>
      </c>
      <c r="B36" s="26" t="s">
        <v>102</v>
      </c>
      <c r="C36" s="26"/>
      <c r="D36" s="26"/>
      <c r="E36" s="27" t="s">
        <v>101</v>
      </c>
      <c r="F36" s="27" t="s">
        <v>101</v>
      </c>
      <c r="G36" s="27" t="s">
        <v>85</v>
      </c>
      <c r="H36" s="27" t="s">
        <v>86</v>
      </c>
      <c r="I36" s="27" t="s">
        <v>53</v>
      </c>
      <c r="J36" s="27" t="s">
        <v>38</v>
      </c>
      <c r="K36" s="27" t="s">
        <v>99</v>
      </c>
      <c r="L36" s="27" t="s">
        <v>87</v>
      </c>
      <c r="M36" s="32" t="s">
        <v>50</v>
      </c>
      <c r="N36" s="29"/>
      <c r="O36" s="25">
        <v>50</v>
      </c>
      <c r="P36" s="25"/>
      <c r="Q36" s="30">
        <f t="shared" si="0"/>
        <v>0</v>
      </c>
    </row>
    <row r="37" customHeight="1" spans="1:17">
      <c r="A37" s="25">
        <v>31</v>
      </c>
      <c r="B37" s="26" t="s">
        <v>103</v>
      </c>
      <c r="C37" s="26"/>
      <c r="D37" s="26"/>
      <c r="E37" s="27" t="s">
        <v>29</v>
      </c>
      <c r="F37" s="27" t="s">
        <v>29</v>
      </c>
      <c r="G37" s="27" t="s">
        <v>85</v>
      </c>
      <c r="H37" s="27" t="s">
        <v>86</v>
      </c>
      <c r="I37" s="27" t="s">
        <v>53</v>
      </c>
      <c r="J37" s="27" t="s">
        <v>33</v>
      </c>
      <c r="K37" s="27" t="s">
        <v>104</v>
      </c>
      <c r="L37" s="27" t="s">
        <v>87</v>
      </c>
      <c r="M37" s="32" t="s">
        <v>50</v>
      </c>
      <c r="N37" s="29"/>
      <c r="O37" s="25">
        <v>50</v>
      </c>
      <c r="P37" s="25"/>
      <c r="Q37" s="30">
        <f t="shared" si="0"/>
        <v>0</v>
      </c>
    </row>
    <row r="38" customHeight="1" spans="1:17">
      <c r="A38" s="25">
        <v>32</v>
      </c>
      <c r="B38" s="26" t="s">
        <v>105</v>
      </c>
      <c r="C38" s="26"/>
      <c r="D38" s="26"/>
      <c r="E38" s="27" t="s">
        <v>106</v>
      </c>
      <c r="F38" s="27"/>
      <c r="G38" s="27" t="s">
        <v>47</v>
      </c>
      <c r="H38" s="27" t="s">
        <v>48</v>
      </c>
      <c r="I38" s="27" t="s">
        <v>32</v>
      </c>
      <c r="J38" s="27" t="s">
        <v>33</v>
      </c>
      <c r="K38" s="27" t="s">
        <v>39</v>
      </c>
      <c r="L38" s="27"/>
      <c r="M38" s="32" t="s">
        <v>40</v>
      </c>
      <c r="N38" s="29" t="str">
        <f>_xlfn.DISPIMG("ID_EECABD56219E4187930543B0534544D0",1)</f>
        <v>=DISPIMG("ID_EECABD56219E4187930543B0534544D0",1)</v>
      </c>
      <c r="O38" s="25">
        <v>350000</v>
      </c>
      <c r="P38" s="25"/>
      <c r="Q38" s="30">
        <f t="shared" si="0"/>
        <v>0</v>
      </c>
    </row>
    <row r="39" customHeight="1" spans="1:17">
      <c r="A39" s="25">
        <v>33</v>
      </c>
      <c r="B39" s="26" t="s">
        <v>107</v>
      </c>
      <c r="C39" s="26"/>
      <c r="D39" s="26"/>
      <c r="E39" s="27" t="s">
        <v>29</v>
      </c>
      <c r="F39" s="27" t="s">
        <v>29</v>
      </c>
      <c r="G39" s="27" t="s">
        <v>85</v>
      </c>
      <c r="H39" s="27" t="s">
        <v>86</v>
      </c>
      <c r="I39" s="27" t="s">
        <v>53</v>
      </c>
      <c r="J39" s="27" t="s">
        <v>38</v>
      </c>
      <c r="K39" s="27" t="s">
        <v>99</v>
      </c>
      <c r="L39" s="27" t="s">
        <v>87</v>
      </c>
      <c r="M39" s="32" t="s">
        <v>50</v>
      </c>
      <c r="N39" s="29"/>
      <c r="O39" s="25">
        <v>50</v>
      </c>
      <c r="P39" s="25"/>
      <c r="Q39" s="30">
        <f t="shared" si="0"/>
        <v>0</v>
      </c>
    </row>
    <row r="40" customHeight="1" spans="1:17">
      <c r="A40" s="25">
        <v>34</v>
      </c>
      <c r="B40" s="26" t="s">
        <v>108</v>
      </c>
      <c r="C40" s="26"/>
      <c r="D40" s="26"/>
      <c r="E40" s="27" t="s">
        <v>29</v>
      </c>
      <c r="F40" s="27" t="s">
        <v>29</v>
      </c>
      <c r="G40" s="27" t="s">
        <v>109</v>
      </c>
      <c r="H40" s="27" t="s">
        <v>110</v>
      </c>
      <c r="I40" s="27" t="s">
        <v>32</v>
      </c>
      <c r="J40" s="27" t="s">
        <v>38</v>
      </c>
      <c r="K40" s="27" t="s">
        <v>39</v>
      </c>
      <c r="L40" s="27" t="s">
        <v>39</v>
      </c>
      <c r="M40" s="32" t="s">
        <v>40</v>
      </c>
      <c r="N40" s="29"/>
      <c r="O40" s="25">
        <v>1000</v>
      </c>
      <c r="P40" s="25"/>
      <c r="Q40" s="30">
        <f t="shared" si="0"/>
        <v>0</v>
      </c>
    </row>
    <row r="41" customHeight="1" spans="1:17">
      <c r="A41" s="25">
        <v>35</v>
      </c>
      <c r="B41" s="26" t="s">
        <v>111</v>
      </c>
      <c r="C41" s="26"/>
      <c r="D41" s="26"/>
      <c r="E41" s="27" t="s">
        <v>29</v>
      </c>
      <c r="F41" s="27" t="s">
        <v>29</v>
      </c>
      <c r="G41" s="27" t="s">
        <v>30</v>
      </c>
      <c r="H41" s="27" t="s">
        <v>31</v>
      </c>
      <c r="I41" s="27" t="s">
        <v>32</v>
      </c>
      <c r="J41" s="27" t="s">
        <v>38</v>
      </c>
      <c r="K41" s="27" t="s">
        <v>39</v>
      </c>
      <c r="L41" s="27" t="s">
        <v>39</v>
      </c>
      <c r="M41" s="32" t="s">
        <v>40</v>
      </c>
      <c r="N41" s="29"/>
      <c r="O41" s="25">
        <v>5000</v>
      </c>
      <c r="P41" s="25"/>
      <c r="Q41" s="30">
        <f t="shared" si="0"/>
        <v>0</v>
      </c>
    </row>
    <row r="42" customHeight="1" spans="1:17">
      <c r="A42" s="25">
        <v>36</v>
      </c>
      <c r="B42" s="26" t="s">
        <v>112</v>
      </c>
      <c r="C42" s="26"/>
      <c r="D42" s="26"/>
      <c r="E42" s="27" t="s">
        <v>71</v>
      </c>
      <c r="F42" s="27" t="s">
        <v>71</v>
      </c>
      <c r="G42" s="27" t="s">
        <v>39</v>
      </c>
      <c r="H42" s="27" t="s">
        <v>81</v>
      </c>
      <c r="I42" s="27" t="s">
        <v>53</v>
      </c>
      <c r="J42" s="27" t="s">
        <v>38</v>
      </c>
      <c r="K42" s="27" t="s">
        <v>113</v>
      </c>
      <c r="L42" s="27" t="s">
        <v>62</v>
      </c>
      <c r="M42" s="28" t="s">
        <v>50</v>
      </c>
      <c r="N42" s="29"/>
      <c r="O42" s="25">
        <v>60</v>
      </c>
      <c r="P42" s="25"/>
      <c r="Q42" s="30">
        <f t="shared" si="0"/>
        <v>0</v>
      </c>
    </row>
    <row r="43" customHeight="1" spans="1:17">
      <c r="A43" s="25">
        <v>37</v>
      </c>
      <c r="B43" s="26" t="s">
        <v>114</v>
      </c>
      <c r="C43" s="26"/>
      <c r="D43" s="26"/>
      <c r="E43" s="27" t="s">
        <v>29</v>
      </c>
      <c r="F43" s="27" t="s">
        <v>29</v>
      </c>
      <c r="G43" s="27" t="s">
        <v>30</v>
      </c>
      <c r="H43" s="27" t="s">
        <v>31</v>
      </c>
      <c r="I43" s="27" t="s">
        <v>32</v>
      </c>
      <c r="J43" s="27" t="s">
        <v>38</v>
      </c>
      <c r="K43" s="27" t="s">
        <v>39</v>
      </c>
      <c r="L43" s="27" t="s">
        <v>39</v>
      </c>
      <c r="M43" s="32" t="s">
        <v>40</v>
      </c>
      <c r="N43" s="29" t="str">
        <f>_xlfn.DISPIMG("ID_57348A987AAB41F4B93DE3CB072FCFB5",1)</f>
        <v>=DISPIMG("ID_57348A987AAB41F4B93DE3CB072FCFB5",1)</v>
      </c>
      <c r="O43" s="25">
        <v>5000</v>
      </c>
      <c r="P43" s="25"/>
      <c r="Q43" s="30">
        <f t="shared" si="0"/>
        <v>0</v>
      </c>
    </row>
    <row r="44" customHeight="1" spans="1:17">
      <c r="A44" s="25">
        <v>38</v>
      </c>
      <c r="B44" s="26" t="s">
        <v>115</v>
      </c>
      <c r="C44" s="26"/>
      <c r="D44" s="26"/>
      <c r="E44" s="27" t="s">
        <v>29</v>
      </c>
      <c r="F44" s="27" t="s">
        <v>29</v>
      </c>
      <c r="G44" s="27" t="s">
        <v>30</v>
      </c>
      <c r="H44" s="27" t="s">
        <v>31</v>
      </c>
      <c r="I44" s="27" t="s">
        <v>32</v>
      </c>
      <c r="J44" s="27" t="s">
        <v>33</v>
      </c>
      <c r="K44" s="27" t="s">
        <v>39</v>
      </c>
      <c r="L44" s="27" t="s">
        <v>116</v>
      </c>
      <c r="M44" s="32" t="s">
        <v>40</v>
      </c>
      <c r="N44" s="25" t="str">
        <f>_xlfn.DISPIMG("ID_51690F64FDEB43B29FF57D37B844017A",1)</f>
        <v>=DISPIMG("ID_51690F64FDEB43B29FF57D37B844017A",1)</v>
      </c>
      <c r="O44" s="25">
        <v>5000</v>
      </c>
      <c r="P44" s="25"/>
      <c r="Q44" s="30">
        <f t="shared" si="0"/>
        <v>0</v>
      </c>
    </row>
    <row r="45" customHeight="1" spans="1:17">
      <c r="A45" s="25">
        <v>39</v>
      </c>
      <c r="B45" s="26" t="s">
        <v>117</v>
      </c>
      <c r="C45" s="26"/>
      <c r="D45" s="26"/>
      <c r="E45" s="27" t="s">
        <v>29</v>
      </c>
      <c r="F45" s="27" t="s">
        <v>29</v>
      </c>
      <c r="G45" s="27" t="s">
        <v>30</v>
      </c>
      <c r="H45" s="27" t="s">
        <v>31</v>
      </c>
      <c r="I45" s="27" t="s">
        <v>32</v>
      </c>
      <c r="J45" s="27" t="s">
        <v>33</v>
      </c>
      <c r="K45" s="27" t="s">
        <v>39</v>
      </c>
      <c r="L45" s="27" t="s">
        <v>116</v>
      </c>
      <c r="M45" s="28" t="s">
        <v>40</v>
      </c>
      <c r="N45" s="25" t="str">
        <f>_xlfn.DISPIMG("ID_1E0EF8E355874BEAB574C6A337B4F8D7",1)</f>
        <v>=DISPIMG("ID_1E0EF8E355874BEAB574C6A337B4F8D7",1)</v>
      </c>
      <c r="O45" s="25">
        <v>5000</v>
      </c>
      <c r="P45" s="25"/>
      <c r="Q45" s="30">
        <f t="shared" si="0"/>
        <v>0</v>
      </c>
    </row>
    <row r="46" customHeight="1" spans="1:17">
      <c r="A46" s="25">
        <v>40</v>
      </c>
      <c r="B46" s="26" t="s">
        <v>118</v>
      </c>
      <c r="C46" s="26"/>
      <c r="D46" s="26"/>
      <c r="E46" s="27" t="s">
        <v>29</v>
      </c>
      <c r="F46" s="27" t="s">
        <v>29</v>
      </c>
      <c r="G46" s="27" t="s">
        <v>85</v>
      </c>
      <c r="H46" s="27" t="s">
        <v>86</v>
      </c>
      <c r="I46" s="27" t="s">
        <v>53</v>
      </c>
      <c r="J46" s="27" t="s">
        <v>33</v>
      </c>
      <c r="K46" s="27" t="s">
        <v>34</v>
      </c>
      <c r="L46" s="27" t="s">
        <v>87</v>
      </c>
      <c r="M46" s="32" t="s">
        <v>50</v>
      </c>
      <c r="N46" s="25"/>
      <c r="O46" s="25">
        <v>50</v>
      </c>
      <c r="P46" s="25"/>
      <c r="Q46" s="30">
        <f t="shared" si="0"/>
        <v>0</v>
      </c>
    </row>
    <row r="47" customHeight="1" spans="1:17">
      <c r="A47" s="25">
        <v>41</v>
      </c>
      <c r="B47" s="26" t="s">
        <v>119</v>
      </c>
      <c r="C47" s="26"/>
      <c r="D47" s="26"/>
      <c r="E47" s="27" t="s">
        <v>29</v>
      </c>
      <c r="F47" s="27" t="s">
        <v>29</v>
      </c>
      <c r="G47" s="27" t="s">
        <v>85</v>
      </c>
      <c r="H47" s="27" t="s">
        <v>86</v>
      </c>
      <c r="I47" s="27" t="s">
        <v>53</v>
      </c>
      <c r="J47" s="27" t="s">
        <v>33</v>
      </c>
      <c r="K47" s="27" t="s">
        <v>120</v>
      </c>
      <c r="L47" s="27" t="s">
        <v>87</v>
      </c>
      <c r="M47" s="32" t="s">
        <v>50</v>
      </c>
      <c r="N47" s="25"/>
      <c r="O47" s="25">
        <v>50</v>
      </c>
      <c r="P47" s="25"/>
      <c r="Q47" s="30">
        <f t="shared" si="0"/>
        <v>0</v>
      </c>
    </row>
    <row r="48" customHeight="1" spans="1:17">
      <c r="A48" s="25">
        <v>42</v>
      </c>
      <c r="B48" s="26" t="s">
        <v>121</v>
      </c>
      <c r="C48" s="26"/>
      <c r="D48" s="26"/>
      <c r="E48" s="27" t="s">
        <v>64</v>
      </c>
      <c r="F48" s="27" t="s">
        <v>64</v>
      </c>
      <c r="G48" s="27" t="s">
        <v>47</v>
      </c>
      <c r="H48" s="27" t="s">
        <v>48</v>
      </c>
      <c r="I48" s="27" t="s">
        <v>32</v>
      </c>
      <c r="J48" s="27" t="s">
        <v>33</v>
      </c>
      <c r="K48" s="27" t="s">
        <v>39</v>
      </c>
      <c r="L48" s="34" t="s">
        <v>49</v>
      </c>
      <c r="M48" s="32" t="s">
        <v>40</v>
      </c>
      <c r="N48" s="25" t="str">
        <f>_xlfn.DISPIMG("ID_2DCD2D5F8F764B5981DB0234E03357EC",1)</f>
        <v>=DISPIMG("ID_2DCD2D5F8F764B5981DB0234E03357EC",1)</v>
      </c>
      <c r="O48" s="25">
        <v>10000</v>
      </c>
      <c r="P48" s="25"/>
      <c r="Q48" s="30">
        <f t="shared" si="0"/>
        <v>0</v>
      </c>
    </row>
    <row r="49" customHeight="1" spans="1:17">
      <c r="A49" s="25">
        <v>43</v>
      </c>
      <c r="B49" s="26" t="s">
        <v>122</v>
      </c>
      <c r="C49" s="26"/>
      <c r="D49" s="26"/>
      <c r="E49" s="27" t="s">
        <v>29</v>
      </c>
      <c r="F49" s="27" t="s">
        <v>29</v>
      </c>
      <c r="G49" s="27" t="s">
        <v>39</v>
      </c>
      <c r="H49" s="27" t="s">
        <v>81</v>
      </c>
      <c r="I49" s="27" t="s">
        <v>53</v>
      </c>
      <c r="J49" s="27" t="s">
        <v>38</v>
      </c>
      <c r="K49" s="27" t="s">
        <v>113</v>
      </c>
      <c r="L49" s="27" t="s">
        <v>123</v>
      </c>
      <c r="M49" s="28" t="s">
        <v>50</v>
      </c>
      <c r="N49" s="25"/>
      <c r="O49" s="25">
        <v>60</v>
      </c>
      <c r="P49" s="25"/>
      <c r="Q49" s="30">
        <f t="shared" si="0"/>
        <v>0</v>
      </c>
    </row>
    <row r="50" customHeight="1" spans="1:17">
      <c r="A50" s="25">
        <v>44</v>
      </c>
      <c r="B50" s="26" t="s">
        <v>124</v>
      </c>
      <c r="C50" s="26"/>
      <c r="D50" s="26"/>
      <c r="E50" s="27" t="s">
        <v>66</v>
      </c>
      <c r="F50" s="27" t="s">
        <v>66</v>
      </c>
      <c r="G50" s="27" t="s">
        <v>30</v>
      </c>
      <c r="H50" s="27" t="s">
        <v>31</v>
      </c>
      <c r="I50" s="27" t="s">
        <v>32</v>
      </c>
      <c r="J50" s="27" t="s">
        <v>33</v>
      </c>
      <c r="K50" s="27" t="s">
        <v>125</v>
      </c>
      <c r="L50" s="27" t="s">
        <v>87</v>
      </c>
      <c r="M50" s="32" t="s">
        <v>50</v>
      </c>
      <c r="N50" s="25" t="str">
        <f>_xlfn.DISPIMG("ID_04816536AE024CCFAE976DDBBD288FCD",1)</f>
        <v>=DISPIMG("ID_04816536AE024CCFAE976DDBBD288FCD",1)</v>
      </c>
      <c r="O50" s="25">
        <v>50</v>
      </c>
      <c r="P50" s="25"/>
      <c r="Q50" s="30">
        <f t="shared" si="0"/>
        <v>0</v>
      </c>
    </row>
    <row r="51" customHeight="1" spans="1:17">
      <c r="A51" s="25">
        <v>45</v>
      </c>
      <c r="B51" s="26" t="s">
        <v>126</v>
      </c>
      <c r="C51" s="26"/>
      <c r="D51" s="26"/>
      <c r="E51" s="27" t="s">
        <v>29</v>
      </c>
      <c r="F51" s="27" t="s">
        <v>29</v>
      </c>
      <c r="G51" s="27" t="s">
        <v>127</v>
      </c>
      <c r="H51" s="27" t="s">
        <v>128</v>
      </c>
      <c r="I51" s="27" t="s">
        <v>32</v>
      </c>
      <c r="J51" s="27" t="s">
        <v>33</v>
      </c>
      <c r="K51" s="27" t="s">
        <v>129</v>
      </c>
      <c r="L51" s="27" t="s">
        <v>39</v>
      </c>
      <c r="M51" s="32" t="s">
        <v>50</v>
      </c>
      <c r="N51" s="25" t="str">
        <f>_xlfn.DISPIMG("ID_2CE0F4E8EA61455B831A245AB553468C",1)</f>
        <v>=DISPIMG("ID_2CE0F4E8EA61455B831A245AB553468C",1)</v>
      </c>
      <c r="O51" s="25">
        <v>1200</v>
      </c>
      <c r="P51" s="25"/>
      <c r="Q51" s="30">
        <f t="shared" si="0"/>
        <v>0</v>
      </c>
    </row>
    <row r="52" customHeight="1" spans="1:17">
      <c r="A52" s="25">
        <v>46</v>
      </c>
      <c r="B52" s="26" t="s">
        <v>130</v>
      </c>
      <c r="C52" s="26"/>
      <c r="D52" s="26"/>
      <c r="E52" s="27" t="s">
        <v>131</v>
      </c>
      <c r="F52" s="27" t="s">
        <v>131</v>
      </c>
      <c r="G52" s="27" t="s">
        <v>39</v>
      </c>
      <c r="H52" s="27" t="s">
        <v>44</v>
      </c>
      <c r="I52" s="27" t="s">
        <v>32</v>
      </c>
      <c r="J52" s="27" t="s">
        <v>38</v>
      </c>
      <c r="K52" s="27" t="s">
        <v>39</v>
      </c>
      <c r="L52" s="27" t="s">
        <v>39</v>
      </c>
      <c r="M52" s="32" t="s">
        <v>40</v>
      </c>
      <c r="N52" s="29" t="str">
        <f>_xlfn.DISPIMG("ID_8253972F23384B63AE78E6B48F091AB9",1)</f>
        <v>=DISPIMG("ID_8253972F23384B63AE78E6B48F091AB9",1)</v>
      </c>
      <c r="O52" s="25">
        <v>20000</v>
      </c>
      <c r="P52" s="25"/>
      <c r="Q52" s="30">
        <f t="shared" si="0"/>
        <v>0</v>
      </c>
    </row>
    <row r="53" customHeight="1" spans="1:17">
      <c r="A53" s="25">
        <v>47</v>
      </c>
      <c r="B53" s="26" t="s">
        <v>132</v>
      </c>
      <c r="C53" s="26"/>
      <c r="D53" s="26"/>
      <c r="E53" s="27" t="s">
        <v>43</v>
      </c>
      <c r="F53" s="27" t="s">
        <v>43</v>
      </c>
      <c r="G53" s="27" t="s">
        <v>39</v>
      </c>
      <c r="H53" s="27" t="s">
        <v>44</v>
      </c>
      <c r="I53" s="27" t="s">
        <v>32</v>
      </c>
      <c r="J53" s="27" t="s">
        <v>38</v>
      </c>
      <c r="K53" s="27" t="s">
        <v>39</v>
      </c>
      <c r="L53" s="27" t="s">
        <v>39</v>
      </c>
      <c r="M53" s="32" t="s">
        <v>40</v>
      </c>
      <c r="N53" s="29" t="str">
        <f>_xlfn.DISPIMG("ID_4CA66CD0B89A4F73905840986BED2E64",1)</f>
        <v>=DISPIMG("ID_4CA66CD0B89A4F73905840986BED2E64",1)</v>
      </c>
      <c r="O53" s="25">
        <v>20000</v>
      </c>
      <c r="P53" s="25"/>
      <c r="Q53" s="30">
        <f t="shared" si="0"/>
        <v>0</v>
      </c>
    </row>
    <row r="54" customHeight="1" spans="1:17">
      <c r="A54" s="25">
        <v>48</v>
      </c>
      <c r="B54" s="26" t="s">
        <v>133</v>
      </c>
      <c r="C54" s="26"/>
      <c r="D54" s="26"/>
      <c r="E54" s="27" t="s">
        <v>29</v>
      </c>
      <c r="F54" s="27" t="s">
        <v>29</v>
      </c>
      <c r="G54" s="27" t="s">
        <v>39</v>
      </c>
      <c r="H54" s="27" t="s">
        <v>44</v>
      </c>
      <c r="I54" s="27" t="s">
        <v>32</v>
      </c>
      <c r="J54" s="27" t="s">
        <v>38</v>
      </c>
      <c r="K54" s="27" t="s">
        <v>39</v>
      </c>
      <c r="L54" s="27" t="s">
        <v>39</v>
      </c>
      <c r="M54" s="32" t="s">
        <v>40</v>
      </c>
      <c r="N54" s="29" t="str">
        <f>_xlfn.DISPIMG("ID_5914060EF2364941B5D0B2E5FC625131",1)</f>
        <v>=DISPIMG("ID_5914060EF2364941B5D0B2E5FC625131",1)</v>
      </c>
      <c r="O54" s="25">
        <v>20000</v>
      </c>
      <c r="P54" s="25"/>
      <c r="Q54" s="30">
        <f t="shared" si="0"/>
        <v>0</v>
      </c>
    </row>
    <row r="55" customHeight="1" spans="1:17">
      <c r="A55" s="25">
        <v>49</v>
      </c>
      <c r="B55" s="26" t="s">
        <v>134</v>
      </c>
      <c r="C55" s="26"/>
      <c r="D55" s="26"/>
      <c r="E55" s="27" t="s">
        <v>52</v>
      </c>
      <c r="F55" s="27" t="s">
        <v>52</v>
      </c>
      <c r="G55" s="27" t="s">
        <v>47</v>
      </c>
      <c r="H55" s="27" t="s">
        <v>48</v>
      </c>
      <c r="I55" s="27" t="s">
        <v>53</v>
      </c>
      <c r="J55" s="27" t="s">
        <v>38</v>
      </c>
      <c r="K55" s="27" t="s">
        <v>39</v>
      </c>
      <c r="L55" s="27" t="s">
        <v>39</v>
      </c>
      <c r="M55" s="28" t="s">
        <v>40</v>
      </c>
      <c r="N55" s="29" t="str">
        <f>_xlfn.DISPIMG("ID_77B559D3F2804025B13C30456FFD4E94",1)</f>
        <v>=DISPIMG("ID_77B559D3F2804025B13C30456FFD4E94",1)</v>
      </c>
      <c r="O55" s="25">
        <v>10000</v>
      </c>
      <c r="P55" s="25"/>
      <c r="Q55" s="30">
        <f t="shared" si="0"/>
        <v>0</v>
      </c>
    </row>
    <row r="56" customHeight="1" spans="1:17">
      <c r="A56" s="25">
        <v>50</v>
      </c>
      <c r="B56" s="26" t="s">
        <v>135</v>
      </c>
      <c r="C56" s="26"/>
      <c r="D56" s="26"/>
      <c r="E56" s="27" t="s">
        <v>52</v>
      </c>
      <c r="F56" s="27" t="s">
        <v>52</v>
      </c>
      <c r="G56" s="27" t="s">
        <v>136</v>
      </c>
      <c r="H56" s="27" t="s">
        <v>137</v>
      </c>
      <c r="I56" s="27" t="s">
        <v>53</v>
      </c>
      <c r="J56" s="27" t="s">
        <v>38</v>
      </c>
      <c r="K56" s="27" t="s">
        <v>39</v>
      </c>
      <c r="L56" s="27" t="s">
        <v>138</v>
      </c>
      <c r="M56" s="35" t="s">
        <v>40</v>
      </c>
      <c r="N56" s="29" t="str">
        <f>_xlfn.DISPIMG("ID_36CA7D2811B14AB3B7FDD4737E6F8050",1)</f>
        <v>=DISPIMG("ID_36CA7D2811B14AB3B7FDD4737E6F8050",1)</v>
      </c>
      <c r="O56" s="25">
        <v>10000</v>
      </c>
      <c r="P56" s="25"/>
      <c r="Q56" s="30">
        <f t="shared" si="0"/>
        <v>0</v>
      </c>
    </row>
    <row r="57" customHeight="1" spans="1:17">
      <c r="A57" s="25">
        <v>51</v>
      </c>
      <c r="B57" s="26" t="s">
        <v>139</v>
      </c>
      <c r="C57" s="26"/>
      <c r="D57" s="26"/>
      <c r="E57" s="27" t="s">
        <v>29</v>
      </c>
      <c r="F57" s="27" t="s">
        <v>29</v>
      </c>
      <c r="G57" s="27">
        <v>70</v>
      </c>
      <c r="H57" s="27" t="s">
        <v>48</v>
      </c>
      <c r="I57" s="27" t="s">
        <v>53</v>
      </c>
      <c r="J57" s="27" t="s">
        <v>38</v>
      </c>
      <c r="K57" s="27" t="s">
        <v>39</v>
      </c>
      <c r="L57" s="27" t="s">
        <v>39</v>
      </c>
      <c r="M57" s="35" t="s">
        <v>40</v>
      </c>
      <c r="N57" s="29" t="str">
        <f>_xlfn.DISPIMG("ID_1FF4311E8A2A448C88F788C6454963CF",1)</f>
        <v>=DISPIMG("ID_1FF4311E8A2A448C88F788C6454963CF",1)</v>
      </c>
      <c r="O57" s="25">
        <v>1000</v>
      </c>
      <c r="P57" s="25"/>
      <c r="Q57" s="30">
        <f t="shared" si="0"/>
        <v>0</v>
      </c>
    </row>
    <row r="58" customHeight="1" spans="1:17">
      <c r="A58" s="25">
        <v>52</v>
      </c>
      <c r="B58" s="26" t="s">
        <v>140</v>
      </c>
      <c r="C58" s="26"/>
      <c r="D58" s="26"/>
      <c r="E58" s="27" t="s">
        <v>141</v>
      </c>
      <c r="F58" s="27" t="s">
        <v>141</v>
      </c>
      <c r="G58" s="27" t="s">
        <v>39</v>
      </c>
      <c r="H58" s="27" t="s">
        <v>44</v>
      </c>
      <c r="I58" s="27" t="s">
        <v>32</v>
      </c>
      <c r="J58" s="27" t="s">
        <v>38</v>
      </c>
      <c r="K58" s="27" t="s">
        <v>39</v>
      </c>
      <c r="L58" s="27" t="s">
        <v>39</v>
      </c>
      <c r="M58" s="35" t="s">
        <v>40</v>
      </c>
      <c r="N58" s="29" t="str">
        <f>_xlfn.DISPIMG("ID_BB0A9C0CB0B643688B46C1BB180E1636",1)</f>
        <v>=DISPIMG("ID_BB0A9C0CB0B643688B46C1BB180E1636",1)</v>
      </c>
      <c r="O58" s="25">
        <v>1000</v>
      </c>
      <c r="P58" s="25"/>
      <c r="Q58" s="30">
        <f t="shared" si="0"/>
        <v>0</v>
      </c>
    </row>
    <row r="59" customHeight="1" spans="1:17">
      <c r="A59" s="25">
        <v>53</v>
      </c>
      <c r="B59" s="26" t="s">
        <v>142</v>
      </c>
      <c r="C59" s="26"/>
      <c r="D59" s="26"/>
      <c r="E59" s="27" t="s">
        <v>143</v>
      </c>
      <c r="F59" s="27" t="s">
        <v>143</v>
      </c>
      <c r="G59" s="27">
        <v>70</v>
      </c>
      <c r="H59" s="27" t="s">
        <v>48</v>
      </c>
      <c r="I59" s="27" t="s">
        <v>32</v>
      </c>
      <c r="J59" s="27" t="s">
        <v>38</v>
      </c>
      <c r="K59" s="27" t="s">
        <v>39</v>
      </c>
      <c r="L59" s="27" t="s">
        <v>144</v>
      </c>
      <c r="M59" s="35" t="s">
        <v>40</v>
      </c>
      <c r="N59" s="29" t="str">
        <f>_xlfn.DISPIMG("ID_E52C7DA1D4F5432F8BC470C304EC3C0C",1)</f>
        <v>=DISPIMG("ID_E52C7DA1D4F5432F8BC470C304EC3C0C",1)</v>
      </c>
      <c r="O59" s="25">
        <v>1000</v>
      </c>
      <c r="P59" s="25"/>
      <c r="Q59" s="30">
        <f t="shared" si="0"/>
        <v>0</v>
      </c>
    </row>
    <row r="60" customHeight="1" spans="1:17">
      <c r="A60" s="25">
        <v>54</v>
      </c>
      <c r="B60" s="26" t="s">
        <v>145</v>
      </c>
      <c r="C60" s="26"/>
      <c r="D60" s="26"/>
      <c r="E60" s="27" t="s">
        <v>29</v>
      </c>
      <c r="F60" s="27" t="s">
        <v>29</v>
      </c>
      <c r="G60" s="27" t="s">
        <v>85</v>
      </c>
      <c r="H60" s="27" t="s">
        <v>86</v>
      </c>
      <c r="I60" s="27" t="s">
        <v>53</v>
      </c>
      <c r="J60" s="27" t="s">
        <v>33</v>
      </c>
      <c r="K60" s="27" t="s">
        <v>99</v>
      </c>
      <c r="L60" s="27" t="s">
        <v>87</v>
      </c>
      <c r="M60" s="32" t="s">
        <v>50</v>
      </c>
      <c r="N60" s="29"/>
      <c r="O60" s="25">
        <v>50</v>
      </c>
      <c r="P60" s="25"/>
      <c r="Q60" s="30">
        <f t="shared" si="0"/>
        <v>0</v>
      </c>
    </row>
    <row r="61" customHeight="1" spans="1:17">
      <c r="A61" s="25">
        <v>55</v>
      </c>
      <c r="B61" s="26" t="s">
        <v>146</v>
      </c>
      <c r="C61" s="26"/>
      <c r="D61" s="26"/>
      <c r="E61" s="27" t="s">
        <v>29</v>
      </c>
      <c r="F61" s="27" t="s">
        <v>29</v>
      </c>
      <c r="G61" s="27" t="s">
        <v>85</v>
      </c>
      <c r="H61" s="27" t="s">
        <v>86</v>
      </c>
      <c r="I61" s="27" t="s">
        <v>53</v>
      </c>
      <c r="J61" s="27" t="s">
        <v>33</v>
      </c>
      <c r="K61" s="27" t="s">
        <v>34</v>
      </c>
      <c r="L61" s="27" t="s">
        <v>87</v>
      </c>
      <c r="M61" s="32" t="s">
        <v>50</v>
      </c>
      <c r="N61" s="29"/>
      <c r="O61" s="25">
        <v>50</v>
      </c>
      <c r="P61" s="25"/>
      <c r="Q61" s="30">
        <f t="shared" si="0"/>
        <v>0</v>
      </c>
    </row>
    <row r="62" customHeight="1" spans="1:17">
      <c r="A62" s="25">
        <v>56</v>
      </c>
      <c r="B62" s="26" t="s">
        <v>147</v>
      </c>
      <c r="C62" s="26"/>
      <c r="D62" s="26"/>
      <c r="E62" s="27" t="s">
        <v>52</v>
      </c>
      <c r="F62" s="27" t="s">
        <v>52</v>
      </c>
      <c r="G62" s="27" t="s">
        <v>39</v>
      </c>
      <c r="H62" s="27" t="s">
        <v>81</v>
      </c>
      <c r="I62" s="27" t="s">
        <v>53</v>
      </c>
      <c r="J62" s="27" t="s">
        <v>38</v>
      </c>
      <c r="K62" s="27" t="s">
        <v>113</v>
      </c>
      <c r="L62" s="27" t="s">
        <v>62</v>
      </c>
      <c r="M62" s="28" t="s">
        <v>50</v>
      </c>
      <c r="N62" s="29"/>
      <c r="O62" s="25">
        <v>60</v>
      </c>
      <c r="P62" s="25"/>
      <c r="Q62" s="30">
        <f t="shared" si="0"/>
        <v>0</v>
      </c>
    </row>
    <row r="63" customHeight="1" spans="1:17">
      <c r="A63" s="25">
        <v>57</v>
      </c>
      <c r="B63" s="26" t="s">
        <v>148</v>
      </c>
      <c r="C63" s="26"/>
      <c r="D63" s="26"/>
      <c r="E63" s="27" t="s">
        <v>29</v>
      </c>
      <c r="F63" s="27" t="s">
        <v>29</v>
      </c>
      <c r="G63" s="27" t="s">
        <v>85</v>
      </c>
      <c r="H63" s="27" t="s">
        <v>86</v>
      </c>
      <c r="I63" s="27" t="s">
        <v>53</v>
      </c>
      <c r="J63" s="27" t="s">
        <v>33</v>
      </c>
      <c r="K63" s="27" t="s">
        <v>34</v>
      </c>
      <c r="L63" s="27" t="s">
        <v>87</v>
      </c>
      <c r="M63" s="32" t="s">
        <v>50</v>
      </c>
      <c r="N63" s="29"/>
      <c r="O63" s="25">
        <v>50</v>
      </c>
      <c r="P63" s="25"/>
      <c r="Q63" s="30">
        <f t="shared" si="0"/>
        <v>0</v>
      </c>
    </row>
    <row r="64" customHeight="1" spans="1:17">
      <c r="A64" s="25">
        <v>58</v>
      </c>
      <c r="B64" s="26" t="s">
        <v>149</v>
      </c>
      <c r="C64" s="26"/>
      <c r="D64" s="26"/>
      <c r="E64" s="27" t="s">
        <v>29</v>
      </c>
      <c r="F64" s="27" t="s">
        <v>29</v>
      </c>
      <c r="G64" s="27" t="s">
        <v>85</v>
      </c>
      <c r="H64" s="27" t="s">
        <v>86</v>
      </c>
      <c r="I64" s="27" t="s">
        <v>53</v>
      </c>
      <c r="J64" s="27" t="s">
        <v>33</v>
      </c>
      <c r="K64" s="27" t="s">
        <v>150</v>
      </c>
      <c r="L64" s="27" t="s">
        <v>87</v>
      </c>
      <c r="M64" s="32" t="s">
        <v>50</v>
      </c>
      <c r="N64" s="29"/>
      <c r="O64" s="25">
        <v>50</v>
      </c>
      <c r="P64" s="25"/>
      <c r="Q64" s="30">
        <f t="shared" si="0"/>
        <v>0</v>
      </c>
    </row>
    <row r="65" customHeight="1" spans="1:17">
      <c r="A65" s="25">
        <v>59</v>
      </c>
      <c r="B65" s="26" t="s">
        <v>151</v>
      </c>
      <c r="C65" s="26"/>
      <c r="D65" s="26"/>
      <c r="E65" s="27" t="s">
        <v>152</v>
      </c>
      <c r="F65" s="27" t="s">
        <v>152</v>
      </c>
      <c r="G65" s="27" t="s">
        <v>85</v>
      </c>
      <c r="H65" s="27" t="s">
        <v>86</v>
      </c>
      <c r="I65" s="27" t="s">
        <v>53</v>
      </c>
      <c r="J65" s="27" t="s">
        <v>33</v>
      </c>
      <c r="K65" s="27" t="s">
        <v>34</v>
      </c>
      <c r="L65" s="27" t="s">
        <v>87</v>
      </c>
      <c r="M65" s="32" t="s">
        <v>50</v>
      </c>
      <c r="N65" s="29"/>
      <c r="O65" s="25">
        <v>50</v>
      </c>
      <c r="P65" s="25"/>
      <c r="Q65" s="30">
        <f t="shared" si="0"/>
        <v>0</v>
      </c>
    </row>
    <row r="66" customHeight="1" spans="1:17">
      <c r="A66" s="25">
        <v>60</v>
      </c>
      <c r="B66" s="26" t="s">
        <v>153</v>
      </c>
      <c r="C66" s="26"/>
      <c r="D66" s="26"/>
      <c r="E66" s="27" t="s">
        <v>29</v>
      </c>
      <c r="F66" s="27" t="s">
        <v>29</v>
      </c>
      <c r="G66" s="27" t="s">
        <v>85</v>
      </c>
      <c r="H66" s="27" t="s">
        <v>86</v>
      </c>
      <c r="I66" s="27" t="s">
        <v>53</v>
      </c>
      <c r="J66" s="27" t="s">
        <v>33</v>
      </c>
      <c r="K66" s="27" t="s">
        <v>34</v>
      </c>
      <c r="L66" s="27" t="s">
        <v>87</v>
      </c>
      <c r="M66" s="32" t="s">
        <v>50</v>
      </c>
      <c r="N66" s="29"/>
      <c r="O66" s="25">
        <v>50</v>
      </c>
      <c r="P66" s="25"/>
      <c r="Q66" s="30">
        <f t="shared" si="0"/>
        <v>0</v>
      </c>
    </row>
    <row r="67" customHeight="1" spans="1:17">
      <c r="A67" s="25">
        <v>61</v>
      </c>
      <c r="B67" s="26" t="s">
        <v>154</v>
      </c>
      <c r="C67" s="26"/>
      <c r="D67" s="26"/>
      <c r="E67" s="27" t="s">
        <v>155</v>
      </c>
      <c r="F67" s="27" t="s">
        <v>155</v>
      </c>
      <c r="G67" s="27" t="s">
        <v>47</v>
      </c>
      <c r="H67" s="27" t="s">
        <v>156</v>
      </c>
      <c r="I67" s="27" t="s">
        <v>157</v>
      </c>
      <c r="J67" s="27" t="s">
        <v>33</v>
      </c>
      <c r="K67" s="27" t="s">
        <v>158</v>
      </c>
      <c r="L67" s="27" t="s">
        <v>87</v>
      </c>
      <c r="M67" s="32" t="s">
        <v>50</v>
      </c>
      <c r="N67" s="29"/>
      <c r="O67" s="25">
        <v>450</v>
      </c>
      <c r="P67" s="25"/>
      <c r="Q67" s="30">
        <f t="shared" si="0"/>
        <v>0</v>
      </c>
    </row>
    <row r="68" customHeight="1" spans="1:17">
      <c r="A68" s="25">
        <v>62</v>
      </c>
      <c r="B68" s="26" t="s">
        <v>159</v>
      </c>
      <c r="C68" s="26"/>
      <c r="D68" s="26"/>
      <c r="E68" s="27" t="s">
        <v>160</v>
      </c>
      <c r="F68" s="27" t="s">
        <v>160</v>
      </c>
      <c r="G68" s="27" t="s">
        <v>39</v>
      </c>
      <c r="H68" s="27" t="s">
        <v>44</v>
      </c>
      <c r="I68" s="27" t="s">
        <v>32</v>
      </c>
      <c r="J68" s="27" t="s">
        <v>38</v>
      </c>
      <c r="K68" s="27" t="s">
        <v>39</v>
      </c>
      <c r="L68" s="27" t="s">
        <v>39</v>
      </c>
      <c r="M68" s="28" t="s">
        <v>40</v>
      </c>
      <c r="N68" s="29" t="str">
        <f>_xlfn.DISPIMG("ID_187B3EB1D0814331BF11247EEC91C4D2",1)</f>
        <v>=DISPIMG("ID_187B3EB1D0814331BF11247EEC91C4D2",1)</v>
      </c>
      <c r="O68" s="25">
        <v>5000</v>
      </c>
      <c r="P68" s="25"/>
      <c r="Q68" s="30">
        <f t="shared" si="0"/>
        <v>0</v>
      </c>
    </row>
    <row r="69" customHeight="1" spans="1:17">
      <c r="A69" s="25">
        <v>63</v>
      </c>
      <c r="B69" s="26" t="s">
        <v>161</v>
      </c>
      <c r="C69" s="26"/>
      <c r="D69" s="26"/>
      <c r="E69" s="27" t="s">
        <v>75</v>
      </c>
      <c r="F69" s="27" t="s">
        <v>75</v>
      </c>
      <c r="G69" s="27" t="s">
        <v>39</v>
      </c>
      <c r="H69" s="27" t="s">
        <v>44</v>
      </c>
      <c r="I69" s="27" t="s">
        <v>32</v>
      </c>
      <c r="J69" s="27" t="s">
        <v>38</v>
      </c>
      <c r="K69" s="27" t="s">
        <v>39</v>
      </c>
      <c r="L69" s="27" t="s">
        <v>39</v>
      </c>
      <c r="M69" s="32" t="s">
        <v>40</v>
      </c>
      <c r="N69" s="29" t="str">
        <f>_xlfn.DISPIMG("ID_C2CA78078A7C4918BE33C2132FD5F70E",1)</f>
        <v>=DISPIMG("ID_C2CA78078A7C4918BE33C2132FD5F70E",1)</v>
      </c>
      <c r="O69" s="25">
        <v>5000</v>
      </c>
      <c r="P69" s="25"/>
      <c r="Q69" s="30">
        <f t="shared" si="0"/>
        <v>0</v>
      </c>
    </row>
    <row r="70" customHeight="1" spans="1:17">
      <c r="A70" s="25">
        <v>64</v>
      </c>
      <c r="B70" s="26" t="s">
        <v>162</v>
      </c>
      <c r="C70" s="26"/>
      <c r="D70" s="26"/>
      <c r="E70" s="27" t="s">
        <v>52</v>
      </c>
      <c r="F70" s="27" t="s">
        <v>52</v>
      </c>
      <c r="G70" s="27">
        <v>70</v>
      </c>
      <c r="H70" s="27" t="s">
        <v>48</v>
      </c>
      <c r="I70" s="27" t="s">
        <v>32</v>
      </c>
      <c r="J70" s="27" t="s">
        <v>33</v>
      </c>
      <c r="K70" s="27" t="s">
        <v>39</v>
      </c>
      <c r="L70" s="27" t="s">
        <v>39</v>
      </c>
      <c r="M70" s="32" t="s">
        <v>40</v>
      </c>
      <c r="N70" s="29" t="str">
        <f>_xlfn.DISPIMG("ID_39D3AA05266945D0A3179A8F52489ED0",1)</f>
        <v>=DISPIMG("ID_39D3AA05266945D0A3179A8F52489ED0",1)</v>
      </c>
      <c r="O70" s="25">
        <v>5000</v>
      </c>
      <c r="P70" s="25"/>
      <c r="Q70" s="30">
        <f t="shared" si="0"/>
        <v>0</v>
      </c>
    </row>
    <row r="71" customHeight="1" spans="1:17">
      <c r="A71" s="25">
        <v>65</v>
      </c>
      <c r="B71" s="26" t="s">
        <v>163</v>
      </c>
      <c r="C71" s="26"/>
      <c r="D71" s="26"/>
      <c r="E71" s="27" t="s">
        <v>29</v>
      </c>
      <c r="F71" s="27" t="s">
        <v>29</v>
      </c>
      <c r="G71" s="27" t="s">
        <v>85</v>
      </c>
      <c r="H71" s="27" t="s">
        <v>86</v>
      </c>
      <c r="I71" s="27" t="s">
        <v>53</v>
      </c>
      <c r="J71" s="27" t="s">
        <v>33</v>
      </c>
      <c r="K71" s="27" t="s">
        <v>164</v>
      </c>
      <c r="L71" s="27" t="s">
        <v>87</v>
      </c>
      <c r="M71" s="32" t="s">
        <v>50</v>
      </c>
      <c r="N71" s="29"/>
      <c r="O71" s="25">
        <v>50</v>
      </c>
      <c r="P71" s="25"/>
      <c r="Q71" s="30">
        <f t="shared" ref="Q71:Q134" si="1">O71*P71</f>
        <v>0</v>
      </c>
    </row>
    <row r="72" customHeight="1" spans="1:17">
      <c r="A72" s="25">
        <v>66</v>
      </c>
      <c r="B72" s="26" t="s">
        <v>165</v>
      </c>
      <c r="C72" s="26"/>
      <c r="D72" s="26"/>
      <c r="E72" s="27" t="s">
        <v>46</v>
      </c>
      <c r="F72" s="27" t="s">
        <v>29</v>
      </c>
      <c r="G72" s="27" t="s">
        <v>39</v>
      </c>
      <c r="H72" s="27" t="s">
        <v>166</v>
      </c>
      <c r="I72" s="27" t="s">
        <v>32</v>
      </c>
      <c r="J72" s="27" t="s">
        <v>38</v>
      </c>
      <c r="K72" s="27" t="s">
        <v>113</v>
      </c>
      <c r="L72" s="27" t="s">
        <v>62</v>
      </c>
      <c r="M72" s="28" t="s">
        <v>50</v>
      </c>
      <c r="N72" s="29" t="str">
        <f>_xlfn.DISPIMG("ID_0C34F1F271AA4F8E8AF9B112C365A494",1)</f>
        <v>=DISPIMG("ID_0C34F1F271AA4F8E8AF9B112C365A494",1)</v>
      </c>
      <c r="O72" s="25">
        <v>60</v>
      </c>
      <c r="P72" s="25"/>
      <c r="Q72" s="30">
        <f t="shared" si="1"/>
        <v>0</v>
      </c>
    </row>
    <row r="73" customHeight="1" spans="1:17">
      <c r="A73" s="25">
        <v>67</v>
      </c>
      <c r="B73" s="26" t="s">
        <v>167</v>
      </c>
      <c r="C73" s="26"/>
      <c r="D73" s="26"/>
      <c r="E73" s="27" t="s">
        <v>29</v>
      </c>
      <c r="F73" s="27" t="s">
        <v>29</v>
      </c>
      <c r="G73" s="27" t="s">
        <v>39</v>
      </c>
      <c r="H73" s="27" t="s">
        <v>168</v>
      </c>
      <c r="I73" s="27" t="s">
        <v>32</v>
      </c>
      <c r="J73" s="27" t="s">
        <v>38</v>
      </c>
      <c r="K73" s="27" t="s">
        <v>113</v>
      </c>
      <c r="L73" s="27" t="s">
        <v>62</v>
      </c>
      <c r="M73" s="32" t="s">
        <v>50</v>
      </c>
      <c r="N73" s="29"/>
      <c r="O73" s="25">
        <v>60</v>
      </c>
      <c r="P73" s="25"/>
      <c r="Q73" s="30">
        <f t="shared" si="1"/>
        <v>0</v>
      </c>
    </row>
    <row r="74" customHeight="1" spans="1:17">
      <c r="A74" s="25">
        <v>68</v>
      </c>
      <c r="B74" s="26" t="s">
        <v>169</v>
      </c>
      <c r="C74" s="26"/>
      <c r="D74" s="26"/>
      <c r="E74" s="27" t="s">
        <v>170</v>
      </c>
      <c r="F74" s="27" t="s">
        <v>170</v>
      </c>
      <c r="G74" s="27" t="s">
        <v>39</v>
      </c>
      <c r="H74" s="27" t="s">
        <v>171</v>
      </c>
      <c r="I74" s="27" t="s">
        <v>53</v>
      </c>
      <c r="J74" s="27" t="s">
        <v>38</v>
      </c>
      <c r="K74" s="27" t="s">
        <v>39</v>
      </c>
      <c r="L74" s="27" t="s">
        <v>39</v>
      </c>
      <c r="M74" s="32" t="s">
        <v>40</v>
      </c>
      <c r="N74" s="29"/>
      <c r="O74" s="25">
        <v>5000</v>
      </c>
      <c r="P74" s="25"/>
      <c r="Q74" s="30">
        <f t="shared" si="1"/>
        <v>0</v>
      </c>
    </row>
    <row r="75" customHeight="1" spans="1:17">
      <c r="A75" s="25">
        <v>69</v>
      </c>
      <c r="B75" s="26" t="s">
        <v>172</v>
      </c>
      <c r="C75" s="26"/>
      <c r="D75" s="26"/>
      <c r="E75" s="27" t="s">
        <v>52</v>
      </c>
      <c r="F75" s="27" t="s">
        <v>52</v>
      </c>
      <c r="G75" s="27" t="s">
        <v>85</v>
      </c>
      <c r="H75" s="27" t="s">
        <v>86</v>
      </c>
      <c r="I75" s="27" t="s">
        <v>53</v>
      </c>
      <c r="J75" s="27" t="s">
        <v>33</v>
      </c>
      <c r="K75" s="27" t="s">
        <v>104</v>
      </c>
      <c r="L75" s="27" t="s">
        <v>87</v>
      </c>
      <c r="M75" s="32" t="s">
        <v>50</v>
      </c>
      <c r="N75" s="29"/>
      <c r="O75" s="25">
        <v>50</v>
      </c>
      <c r="P75" s="25"/>
      <c r="Q75" s="30">
        <f t="shared" si="1"/>
        <v>0</v>
      </c>
    </row>
    <row r="76" customHeight="1" spans="1:17">
      <c r="A76" s="25">
        <v>70</v>
      </c>
      <c r="B76" s="26" t="s">
        <v>173</v>
      </c>
      <c r="C76" s="26"/>
      <c r="D76" s="26"/>
      <c r="E76" s="27" t="s">
        <v>29</v>
      </c>
      <c r="F76" s="27" t="s">
        <v>29</v>
      </c>
      <c r="G76" s="27" t="s">
        <v>85</v>
      </c>
      <c r="H76" s="27" t="s">
        <v>86</v>
      </c>
      <c r="I76" s="27" t="s">
        <v>53</v>
      </c>
      <c r="J76" s="27" t="s">
        <v>33</v>
      </c>
      <c r="K76" s="27" t="s">
        <v>99</v>
      </c>
      <c r="L76" s="27" t="s">
        <v>87</v>
      </c>
      <c r="M76" s="32" t="s">
        <v>50</v>
      </c>
      <c r="N76" s="29"/>
      <c r="O76" s="25">
        <v>50</v>
      </c>
      <c r="P76" s="25"/>
      <c r="Q76" s="30">
        <f t="shared" si="1"/>
        <v>0</v>
      </c>
    </row>
    <row r="77" customHeight="1" spans="1:17">
      <c r="A77" s="25">
        <v>71</v>
      </c>
      <c r="B77" s="26" t="s">
        <v>174</v>
      </c>
      <c r="C77" s="26"/>
      <c r="D77" s="26"/>
      <c r="E77" s="27" t="s">
        <v>29</v>
      </c>
      <c r="F77" s="27" t="s">
        <v>29</v>
      </c>
      <c r="G77" s="27" t="s">
        <v>85</v>
      </c>
      <c r="H77" s="27" t="s">
        <v>86</v>
      </c>
      <c r="I77" s="27" t="s">
        <v>53</v>
      </c>
      <c r="J77" s="27" t="s">
        <v>33</v>
      </c>
      <c r="K77" s="27" t="s">
        <v>175</v>
      </c>
      <c r="L77" s="27" t="s">
        <v>87</v>
      </c>
      <c r="M77" s="32" t="s">
        <v>50</v>
      </c>
      <c r="N77" s="29"/>
      <c r="O77" s="25">
        <v>50</v>
      </c>
      <c r="P77" s="25"/>
      <c r="Q77" s="30">
        <f t="shared" si="1"/>
        <v>0</v>
      </c>
    </row>
    <row r="78" customHeight="1" spans="1:17">
      <c r="A78" s="25">
        <v>72</v>
      </c>
      <c r="B78" s="26" t="s">
        <v>176</v>
      </c>
      <c r="C78" s="26"/>
      <c r="D78" s="26"/>
      <c r="E78" s="27" t="s">
        <v>29</v>
      </c>
      <c r="F78" s="27" t="s">
        <v>29</v>
      </c>
      <c r="G78" s="27" t="s">
        <v>85</v>
      </c>
      <c r="H78" s="27" t="s">
        <v>86</v>
      </c>
      <c r="I78" s="27" t="s">
        <v>53</v>
      </c>
      <c r="J78" s="27" t="s">
        <v>38</v>
      </c>
      <c r="K78" s="27" t="s">
        <v>177</v>
      </c>
      <c r="L78" s="27" t="s">
        <v>87</v>
      </c>
      <c r="M78" s="32" t="s">
        <v>50</v>
      </c>
      <c r="N78" s="29"/>
      <c r="O78" s="25">
        <v>50</v>
      </c>
      <c r="P78" s="25"/>
      <c r="Q78" s="30">
        <f t="shared" si="1"/>
        <v>0</v>
      </c>
    </row>
    <row r="79" customHeight="1" spans="1:17">
      <c r="A79" s="25">
        <v>73</v>
      </c>
      <c r="B79" s="26" t="s">
        <v>178</v>
      </c>
      <c r="C79" s="26"/>
      <c r="D79" s="26"/>
      <c r="E79" s="27" t="s">
        <v>29</v>
      </c>
      <c r="F79" s="27" t="s">
        <v>29</v>
      </c>
      <c r="G79" s="27" t="s">
        <v>85</v>
      </c>
      <c r="H79" s="27" t="s">
        <v>86</v>
      </c>
      <c r="I79" s="27" t="s">
        <v>53</v>
      </c>
      <c r="J79" s="27" t="s">
        <v>33</v>
      </c>
      <c r="K79" s="27" t="s">
        <v>179</v>
      </c>
      <c r="L79" s="27" t="s">
        <v>87</v>
      </c>
      <c r="M79" s="32" t="s">
        <v>50</v>
      </c>
      <c r="N79" s="29"/>
      <c r="O79" s="25">
        <v>50</v>
      </c>
      <c r="P79" s="25"/>
      <c r="Q79" s="30">
        <f t="shared" si="1"/>
        <v>0</v>
      </c>
    </row>
    <row r="80" customHeight="1" spans="1:17">
      <c r="A80" s="25">
        <v>74</v>
      </c>
      <c r="B80" s="26" t="s">
        <v>180</v>
      </c>
      <c r="C80" s="26"/>
      <c r="D80" s="26"/>
      <c r="E80" s="27" t="s">
        <v>29</v>
      </c>
      <c r="F80" s="27" t="s">
        <v>29</v>
      </c>
      <c r="G80" s="27" t="s">
        <v>85</v>
      </c>
      <c r="H80" s="27" t="s">
        <v>86</v>
      </c>
      <c r="I80" s="27" t="s">
        <v>53</v>
      </c>
      <c r="J80" s="27" t="s">
        <v>33</v>
      </c>
      <c r="K80" s="27" t="s">
        <v>34</v>
      </c>
      <c r="L80" s="27" t="s">
        <v>87</v>
      </c>
      <c r="M80" s="32" t="s">
        <v>50</v>
      </c>
      <c r="N80" s="29"/>
      <c r="O80" s="25">
        <v>50</v>
      </c>
      <c r="P80" s="25"/>
      <c r="Q80" s="30">
        <f t="shared" si="1"/>
        <v>0</v>
      </c>
    </row>
    <row r="81" customHeight="1" spans="1:17">
      <c r="A81" s="25">
        <v>75</v>
      </c>
      <c r="B81" s="26" t="s">
        <v>181</v>
      </c>
      <c r="C81" s="26"/>
      <c r="D81" s="26"/>
      <c r="E81" s="27" t="s">
        <v>29</v>
      </c>
      <c r="F81" s="27" t="s">
        <v>29</v>
      </c>
      <c r="G81" s="27" t="s">
        <v>85</v>
      </c>
      <c r="H81" s="27" t="s">
        <v>86</v>
      </c>
      <c r="I81" s="27" t="s">
        <v>53</v>
      </c>
      <c r="J81" s="27" t="s">
        <v>33</v>
      </c>
      <c r="K81" s="27" t="s">
        <v>34</v>
      </c>
      <c r="L81" s="27" t="s">
        <v>87</v>
      </c>
      <c r="M81" s="32" t="s">
        <v>50</v>
      </c>
      <c r="N81" s="29"/>
      <c r="O81" s="25">
        <v>50</v>
      </c>
      <c r="P81" s="25"/>
      <c r="Q81" s="30">
        <f t="shared" si="1"/>
        <v>0</v>
      </c>
    </row>
    <row r="82" customHeight="1" spans="1:17">
      <c r="A82" s="25">
        <v>76</v>
      </c>
      <c r="B82" s="26" t="s">
        <v>182</v>
      </c>
      <c r="C82" s="26"/>
      <c r="D82" s="26"/>
      <c r="E82" s="27" t="s">
        <v>29</v>
      </c>
      <c r="F82" s="27" t="s">
        <v>29</v>
      </c>
      <c r="G82" s="27" t="s">
        <v>85</v>
      </c>
      <c r="H82" s="27" t="s">
        <v>86</v>
      </c>
      <c r="I82" s="27" t="s">
        <v>53</v>
      </c>
      <c r="J82" s="27" t="s">
        <v>38</v>
      </c>
      <c r="K82" s="27" t="s">
        <v>175</v>
      </c>
      <c r="L82" s="27" t="s">
        <v>87</v>
      </c>
      <c r="M82" s="32" t="s">
        <v>50</v>
      </c>
      <c r="N82" s="29"/>
      <c r="O82" s="25">
        <v>50</v>
      </c>
      <c r="P82" s="25"/>
      <c r="Q82" s="30">
        <f t="shared" si="1"/>
        <v>0</v>
      </c>
    </row>
    <row r="83" customHeight="1" spans="1:17">
      <c r="A83" s="25">
        <v>77</v>
      </c>
      <c r="B83" s="26" t="s">
        <v>183</v>
      </c>
      <c r="C83" s="26"/>
      <c r="D83" s="26"/>
      <c r="E83" s="27" t="s">
        <v>29</v>
      </c>
      <c r="F83" s="27" t="s">
        <v>29</v>
      </c>
      <c r="G83" s="27" t="s">
        <v>85</v>
      </c>
      <c r="H83" s="27" t="s">
        <v>86</v>
      </c>
      <c r="I83" s="27" t="s">
        <v>53</v>
      </c>
      <c r="J83" s="27" t="s">
        <v>33</v>
      </c>
      <c r="K83" s="27" t="s">
        <v>34</v>
      </c>
      <c r="L83" s="27" t="s">
        <v>87</v>
      </c>
      <c r="M83" s="32" t="s">
        <v>50</v>
      </c>
      <c r="N83" s="29"/>
      <c r="O83" s="25">
        <v>50</v>
      </c>
      <c r="P83" s="25"/>
      <c r="Q83" s="30">
        <f t="shared" si="1"/>
        <v>0</v>
      </c>
    </row>
    <row r="84" customHeight="1" spans="1:17">
      <c r="A84" s="25">
        <v>78</v>
      </c>
      <c r="B84" s="26" t="s">
        <v>184</v>
      </c>
      <c r="C84" s="26"/>
      <c r="D84" s="26"/>
      <c r="E84" s="27" t="s">
        <v>29</v>
      </c>
      <c r="F84" s="27" t="s">
        <v>29</v>
      </c>
      <c r="G84" s="27" t="s">
        <v>39</v>
      </c>
      <c r="H84" s="27" t="s">
        <v>81</v>
      </c>
      <c r="I84" s="27" t="s">
        <v>32</v>
      </c>
      <c r="J84" s="27" t="s">
        <v>38</v>
      </c>
      <c r="K84" s="27" t="s">
        <v>113</v>
      </c>
      <c r="L84" s="27" t="s">
        <v>62</v>
      </c>
      <c r="M84" s="32" t="s">
        <v>50</v>
      </c>
      <c r="N84" s="32"/>
      <c r="O84" s="25">
        <v>60</v>
      </c>
      <c r="P84" s="25"/>
      <c r="Q84" s="30">
        <f t="shared" si="1"/>
        <v>0</v>
      </c>
    </row>
    <row r="85" customHeight="1" spans="1:17">
      <c r="A85" s="25">
        <v>79</v>
      </c>
      <c r="B85" s="26" t="s">
        <v>185</v>
      </c>
      <c r="C85" s="26"/>
      <c r="D85" s="26"/>
      <c r="E85" s="27" t="s">
        <v>29</v>
      </c>
      <c r="F85" s="27" t="s">
        <v>29</v>
      </c>
      <c r="G85" s="27" t="s">
        <v>47</v>
      </c>
      <c r="H85" s="27" t="s">
        <v>48</v>
      </c>
      <c r="I85" s="27" t="s">
        <v>32</v>
      </c>
      <c r="J85" s="27" t="s">
        <v>38</v>
      </c>
      <c r="K85" s="27" t="s">
        <v>39</v>
      </c>
      <c r="L85" s="27" t="s">
        <v>39</v>
      </c>
      <c r="M85" s="32" t="s">
        <v>40</v>
      </c>
      <c r="N85" s="29" t="str">
        <f>_xlfn.DISPIMG("ID_9ACE741E8EB242848FD45EB7014C2928",1)</f>
        <v>=DISPIMG("ID_9ACE741E8EB242848FD45EB7014C2928",1)</v>
      </c>
      <c r="O85" s="25">
        <v>5000</v>
      </c>
      <c r="P85" s="25"/>
      <c r="Q85" s="30">
        <f t="shared" si="1"/>
        <v>0</v>
      </c>
    </row>
    <row r="86" customHeight="1" spans="1:17">
      <c r="A86" s="25">
        <v>80</v>
      </c>
      <c r="B86" s="26" t="s">
        <v>185</v>
      </c>
      <c r="C86" s="26"/>
      <c r="D86" s="26"/>
      <c r="E86" s="27" t="s">
        <v>29</v>
      </c>
      <c r="F86" s="27" t="s">
        <v>29</v>
      </c>
      <c r="G86" s="27" t="s">
        <v>39</v>
      </c>
      <c r="H86" s="27" t="s">
        <v>44</v>
      </c>
      <c r="I86" s="27" t="s">
        <v>32</v>
      </c>
      <c r="J86" s="27" t="s">
        <v>38</v>
      </c>
      <c r="K86" s="27" t="s">
        <v>39</v>
      </c>
      <c r="L86" s="27" t="s">
        <v>39</v>
      </c>
      <c r="M86" s="32" t="s">
        <v>40</v>
      </c>
      <c r="N86" s="29" t="str">
        <f>_xlfn.DISPIMG("ID_968BE76E66144823800A06F2C0D93FF8",1)</f>
        <v>=DISPIMG("ID_968BE76E66144823800A06F2C0D93FF8",1)</v>
      </c>
      <c r="O86" s="25">
        <v>5000</v>
      </c>
      <c r="P86" s="25"/>
      <c r="Q86" s="30">
        <f t="shared" si="1"/>
        <v>0</v>
      </c>
    </row>
    <row r="87" customHeight="1" spans="1:17">
      <c r="A87" s="25">
        <v>81</v>
      </c>
      <c r="B87" s="26" t="s">
        <v>186</v>
      </c>
      <c r="C87" s="26"/>
      <c r="D87" s="26"/>
      <c r="E87" s="27" t="s">
        <v>187</v>
      </c>
      <c r="F87" s="27" t="s">
        <v>188</v>
      </c>
      <c r="G87" s="27" t="s">
        <v>85</v>
      </c>
      <c r="H87" s="27" t="s">
        <v>86</v>
      </c>
      <c r="I87" s="27" t="s">
        <v>53</v>
      </c>
      <c r="J87" s="27" t="s">
        <v>38</v>
      </c>
      <c r="K87" s="27" t="s">
        <v>39</v>
      </c>
      <c r="L87" s="27" t="s">
        <v>189</v>
      </c>
      <c r="M87" s="27" t="s">
        <v>190</v>
      </c>
      <c r="N87" s="29"/>
      <c r="O87" s="25">
        <v>50</v>
      </c>
      <c r="P87" s="25"/>
      <c r="Q87" s="30">
        <f t="shared" si="1"/>
        <v>0</v>
      </c>
    </row>
    <row r="88" customHeight="1" spans="1:17">
      <c r="A88" s="25">
        <v>82</v>
      </c>
      <c r="B88" s="26" t="s">
        <v>191</v>
      </c>
      <c r="C88" s="26"/>
      <c r="D88" s="26"/>
      <c r="E88" s="27" t="s">
        <v>192</v>
      </c>
      <c r="F88" s="27" t="s">
        <v>192</v>
      </c>
      <c r="G88" s="27" t="s">
        <v>39</v>
      </c>
      <c r="H88" s="27" t="s">
        <v>44</v>
      </c>
      <c r="I88" s="27" t="s">
        <v>32</v>
      </c>
      <c r="J88" s="27" t="s">
        <v>38</v>
      </c>
      <c r="K88" s="27" t="s">
        <v>39</v>
      </c>
      <c r="L88" s="27" t="s">
        <v>39</v>
      </c>
      <c r="M88" s="32" t="s">
        <v>40</v>
      </c>
      <c r="N88" s="29" t="str">
        <f>_xlfn.DISPIMG("ID_9D111EA9DB964FB08E1EC40815EF490D",1)</f>
        <v>=DISPIMG("ID_9D111EA9DB964FB08E1EC40815EF490D",1)</v>
      </c>
      <c r="O88" s="25">
        <v>5000</v>
      </c>
      <c r="P88" s="25"/>
      <c r="Q88" s="30">
        <f t="shared" si="1"/>
        <v>0</v>
      </c>
    </row>
    <row r="89" customHeight="1" spans="1:17">
      <c r="A89" s="25">
        <v>83</v>
      </c>
      <c r="B89" s="26" t="s">
        <v>193</v>
      </c>
      <c r="C89" s="26"/>
      <c r="D89" s="26"/>
      <c r="E89" s="27" t="s">
        <v>141</v>
      </c>
      <c r="F89" s="27" t="s">
        <v>141</v>
      </c>
      <c r="G89" s="27" t="s">
        <v>39</v>
      </c>
      <c r="H89" s="27" t="s">
        <v>168</v>
      </c>
      <c r="I89" s="27" t="s">
        <v>194</v>
      </c>
      <c r="J89" s="27" t="s">
        <v>38</v>
      </c>
      <c r="K89" s="27" t="s">
        <v>195</v>
      </c>
      <c r="L89" s="27" t="s">
        <v>62</v>
      </c>
      <c r="M89" s="32" t="s">
        <v>50</v>
      </c>
      <c r="N89" s="29" t="str">
        <f>_xlfn.DISPIMG("ID_FC35D518EB6148C786BBD757CFF75AE7",1)</f>
        <v>=DISPIMG("ID_FC35D518EB6148C786BBD757CFF75AE7",1)</v>
      </c>
      <c r="O89" s="25">
        <v>60</v>
      </c>
      <c r="P89" s="25"/>
      <c r="Q89" s="30">
        <f t="shared" si="1"/>
        <v>0</v>
      </c>
    </row>
    <row r="90" customHeight="1" spans="1:17">
      <c r="A90" s="25">
        <v>84</v>
      </c>
      <c r="B90" s="26" t="s">
        <v>196</v>
      </c>
      <c r="C90" s="26"/>
      <c r="D90" s="26"/>
      <c r="E90" s="27" t="s">
        <v>29</v>
      </c>
      <c r="F90" s="27" t="s">
        <v>29</v>
      </c>
      <c r="G90" s="27" t="s">
        <v>39</v>
      </c>
      <c r="H90" s="27" t="s">
        <v>44</v>
      </c>
      <c r="I90" s="27" t="s">
        <v>32</v>
      </c>
      <c r="J90" s="27" t="s">
        <v>38</v>
      </c>
      <c r="K90" s="27" t="s">
        <v>39</v>
      </c>
      <c r="L90" s="27" t="s">
        <v>39</v>
      </c>
      <c r="M90" s="32" t="s">
        <v>40</v>
      </c>
      <c r="N90" s="29" t="str">
        <f>_xlfn.DISPIMG("ID_B3B5002F4861458EBCB785AAADE52452",1)</f>
        <v>=DISPIMG("ID_B3B5002F4861458EBCB785AAADE52452",1)</v>
      </c>
      <c r="O90" s="25">
        <v>5000</v>
      </c>
      <c r="P90" s="25"/>
      <c r="Q90" s="30">
        <f t="shared" si="1"/>
        <v>0</v>
      </c>
    </row>
    <row r="91" customHeight="1" spans="1:17">
      <c r="A91" s="25">
        <v>85</v>
      </c>
      <c r="B91" s="26" t="s">
        <v>197</v>
      </c>
      <c r="C91" s="26"/>
      <c r="D91" s="26"/>
      <c r="E91" s="27" t="s">
        <v>152</v>
      </c>
      <c r="F91" s="27" t="s">
        <v>152</v>
      </c>
      <c r="G91" s="27" t="s">
        <v>47</v>
      </c>
      <c r="H91" s="27" t="s">
        <v>198</v>
      </c>
      <c r="I91" s="27" t="s">
        <v>32</v>
      </c>
      <c r="J91" s="27" t="s">
        <v>33</v>
      </c>
      <c r="K91" s="27" t="s">
        <v>199</v>
      </c>
      <c r="L91" s="27" t="s">
        <v>35</v>
      </c>
      <c r="M91" s="32" t="s">
        <v>50</v>
      </c>
      <c r="N91" s="29"/>
      <c r="O91" s="25">
        <v>3000</v>
      </c>
      <c r="P91" s="25"/>
      <c r="Q91" s="30">
        <f t="shared" si="1"/>
        <v>0</v>
      </c>
    </row>
    <row r="92" customHeight="1" spans="1:17">
      <c r="A92" s="25">
        <v>86</v>
      </c>
      <c r="B92" s="26" t="s">
        <v>200</v>
      </c>
      <c r="C92" s="26"/>
      <c r="D92" s="26"/>
      <c r="E92" s="27" t="s">
        <v>152</v>
      </c>
      <c r="F92" s="27" t="s">
        <v>152</v>
      </c>
      <c r="G92" s="27" t="s">
        <v>39</v>
      </c>
      <c r="H92" s="27" t="s">
        <v>44</v>
      </c>
      <c r="I92" s="27" t="s">
        <v>32</v>
      </c>
      <c r="J92" s="27" t="s">
        <v>38</v>
      </c>
      <c r="K92" s="27" t="s">
        <v>39</v>
      </c>
      <c r="L92" s="27" t="s">
        <v>39</v>
      </c>
      <c r="M92" s="32" t="s">
        <v>40</v>
      </c>
      <c r="N92" s="29" t="str">
        <f>_xlfn.DISPIMG("ID_09623E1CB200414BA78FD235AB24E2C9",1)</f>
        <v>=DISPIMG("ID_09623E1CB200414BA78FD235AB24E2C9",1)</v>
      </c>
      <c r="O92" s="25">
        <v>1000</v>
      </c>
      <c r="P92" s="25"/>
      <c r="Q92" s="30">
        <f t="shared" si="1"/>
        <v>0</v>
      </c>
    </row>
    <row r="93" customHeight="1" spans="1:17">
      <c r="A93" s="25">
        <v>87</v>
      </c>
      <c r="B93" s="26" t="s">
        <v>201</v>
      </c>
      <c r="C93" s="26"/>
      <c r="D93" s="26"/>
      <c r="E93" s="27" t="s">
        <v>160</v>
      </c>
      <c r="F93" s="27" t="s">
        <v>160</v>
      </c>
      <c r="G93" s="27" t="s">
        <v>39</v>
      </c>
      <c r="H93" s="27" t="s">
        <v>44</v>
      </c>
      <c r="I93" s="27" t="s">
        <v>32</v>
      </c>
      <c r="J93" s="27" t="s">
        <v>38</v>
      </c>
      <c r="K93" s="27" t="s">
        <v>39</v>
      </c>
      <c r="L93" s="27" t="s">
        <v>39</v>
      </c>
      <c r="M93" s="32" t="s">
        <v>40</v>
      </c>
      <c r="N93" s="29" t="str">
        <f>_xlfn.DISPIMG("ID_CBCED5BBDDA54FF4842BB695A422E4AE",1)</f>
        <v>=DISPIMG("ID_CBCED5BBDDA54FF4842BB695A422E4AE",1)</v>
      </c>
      <c r="O93" s="25">
        <v>10000</v>
      </c>
      <c r="P93" s="25"/>
      <c r="Q93" s="30">
        <f t="shared" si="1"/>
        <v>0</v>
      </c>
    </row>
    <row r="94" customHeight="1" spans="1:17">
      <c r="A94" s="25">
        <v>88</v>
      </c>
      <c r="B94" s="26" t="s">
        <v>202</v>
      </c>
      <c r="C94" s="26"/>
      <c r="D94" s="26"/>
      <c r="E94" s="27" t="s">
        <v>29</v>
      </c>
      <c r="F94" s="27" t="s">
        <v>29</v>
      </c>
      <c r="G94" s="27" t="s">
        <v>85</v>
      </c>
      <c r="H94" s="27" t="s">
        <v>86</v>
      </c>
      <c r="I94" s="27" t="s">
        <v>53</v>
      </c>
      <c r="J94" s="27" t="s">
        <v>38</v>
      </c>
      <c r="K94" s="27" t="s">
        <v>99</v>
      </c>
      <c r="L94" s="27" t="s">
        <v>87</v>
      </c>
      <c r="M94" s="32" t="s">
        <v>50</v>
      </c>
      <c r="N94" s="29"/>
      <c r="O94" s="25">
        <v>50</v>
      </c>
      <c r="P94" s="25"/>
      <c r="Q94" s="30">
        <f t="shared" si="1"/>
        <v>0</v>
      </c>
    </row>
    <row r="95" customHeight="1" spans="1:17">
      <c r="A95" s="25">
        <v>89</v>
      </c>
      <c r="B95" s="26" t="s">
        <v>203</v>
      </c>
      <c r="C95" s="26"/>
      <c r="D95" s="26"/>
      <c r="E95" s="27" t="s">
        <v>29</v>
      </c>
      <c r="F95" s="27" t="s">
        <v>29</v>
      </c>
      <c r="G95" s="27" t="s">
        <v>30</v>
      </c>
      <c r="H95" s="27" t="s">
        <v>31</v>
      </c>
      <c r="I95" s="27" t="s">
        <v>32</v>
      </c>
      <c r="J95" s="27" t="s">
        <v>33</v>
      </c>
      <c r="K95" s="27" t="s">
        <v>39</v>
      </c>
      <c r="L95" s="27" t="s">
        <v>116</v>
      </c>
      <c r="M95" s="32" t="s">
        <v>40</v>
      </c>
      <c r="N95" s="29" t="str">
        <f>_xlfn.DISPIMG("ID_E5DDE726D19A4BA69404609A460C15A8",1)</f>
        <v>=DISPIMG("ID_E5DDE726D19A4BA69404609A460C15A8",1)</v>
      </c>
      <c r="O95" s="25">
        <v>5000</v>
      </c>
      <c r="P95" s="25"/>
      <c r="Q95" s="30">
        <f t="shared" si="1"/>
        <v>0</v>
      </c>
    </row>
    <row r="96" customHeight="1" spans="1:17">
      <c r="A96" s="25">
        <v>90</v>
      </c>
      <c r="B96" s="26" t="s">
        <v>204</v>
      </c>
      <c r="C96" s="26"/>
      <c r="D96" s="26"/>
      <c r="E96" s="27" t="s">
        <v>29</v>
      </c>
      <c r="F96" s="27" t="s">
        <v>29</v>
      </c>
      <c r="G96" s="27" t="s">
        <v>127</v>
      </c>
      <c r="H96" s="27" t="s">
        <v>205</v>
      </c>
      <c r="I96" s="27" t="s">
        <v>206</v>
      </c>
      <c r="J96" s="27" t="s">
        <v>33</v>
      </c>
      <c r="K96" s="27" t="s">
        <v>207</v>
      </c>
      <c r="L96" s="27" t="s">
        <v>87</v>
      </c>
      <c r="M96" s="32" t="s">
        <v>50</v>
      </c>
      <c r="N96" s="29"/>
      <c r="O96" s="25">
        <v>10</v>
      </c>
      <c r="P96" s="25"/>
      <c r="Q96" s="30">
        <f t="shared" si="1"/>
        <v>0</v>
      </c>
    </row>
    <row r="97" ht="49" customHeight="1" spans="1:17">
      <c r="A97" s="25">
        <v>91</v>
      </c>
      <c r="B97" s="26" t="s">
        <v>208</v>
      </c>
      <c r="C97" s="26"/>
      <c r="D97" s="26"/>
      <c r="E97" s="27" t="s">
        <v>29</v>
      </c>
      <c r="F97" s="27" t="s">
        <v>29</v>
      </c>
      <c r="G97" s="27" t="s">
        <v>209</v>
      </c>
      <c r="H97" s="27" t="s">
        <v>210</v>
      </c>
      <c r="I97" s="27" t="s">
        <v>32</v>
      </c>
      <c r="J97" s="27" t="s">
        <v>211</v>
      </c>
      <c r="K97" s="27" t="s">
        <v>212</v>
      </c>
      <c r="L97" s="27" t="s">
        <v>87</v>
      </c>
      <c r="M97" s="32" t="s">
        <v>50</v>
      </c>
      <c r="N97" s="29"/>
      <c r="O97" s="25">
        <v>10</v>
      </c>
      <c r="P97" s="25"/>
      <c r="Q97" s="30">
        <f t="shared" si="1"/>
        <v>0</v>
      </c>
    </row>
    <row r="98" customHeight="1" spans="1:17">
      <c r="A98" s="25">
        <v>92</v>
      </c>
      <c r="B98" s="26" t="s">
        <v>213</v>
      </c>
      <c r="C98" s="26"/>
      <c r="D98" s="26"/>
      <c r="E98" s="27" t="s">
        <v>29</v>
      </c>
      <c r="F98" s="27" t="s">
        <v>29</v>
      </c>
      <c r="G98" s="27" t="s">
        <v>85</v>
      </c>
      <c r="H98" s="27" t="s">
        <v>86</v>
      </c>
      <c r="I98" s="27" t="s">
        <v>53</v>
      </c>
      <c r="J98" s="27" t="s">
        <v>33</v>
      </c>
      <c r="K98" s="27" t="s">
        <v>34</v>
      </c>
      <c r="L98" s="27" t="s">
        <v>87</v>
      </c>
      <c r="M98" s="32" t="s">
        <v>50</v>
      </c>
      <c r="N98" s="29"/>
      <c r="O98" s="25">
        <v>50</v>
      </c>
      <c r="P98" s="25"/>
      <c r="Q98" s="30">
        <f t="shared" si="1"/>
        <v>0</v>
      </c>
    </row>
    <row r="99" customHeight="1" spans="1:17">
      <c r="A99" s="25">
        <v>93</v>
      </c>
      <c r="B99" s="26" t="s">
        <v>214</v>
      </c>
      <c r="C99" s="26"/>
      <c r="D99" s="26"/>
      <c r="E99" s="27" t="s">
        <v>29</v>
      </c>
      <c r="F99" s="27" t="s">
        <v>29</v>
      </c>
      <c r="G99" s="27" t="s">
        <v>85</v>
      </c>
      <c r="H99" s="27" t="s">
        <v>86</v>
      </c>
      <c r="I99" s="27" t="s">
        <v>53</v>
      </c>
      <c r="J99" s="27" t="s">
        <v>33</v>
      </c>
      <c r="K99" s="27" t="s">
        <v>34</v>
      </c>
      <c r="L99" s="27" t="s">
        <v>87</v>
      </c>
      <c r="M99" s="32" t="s">
        <v>50</v>
      </c>
      <c r="N99" s="29"/>
      <c r="O99" s="25">
        <v>50</v>
      </c>
      <c r="P99" s="25"/>
      <c r="Q99" s="30">
        <f t="shared" si="1"/>
        <v>0</v>
      </c>
    </row>
    <row r="100" customHeight="1" spans="1:17">
      <c r="A100" s="25">
        <v>94</v>
      </c>
      <c r="B100" s="26" t="s">
        <v>215</v>
      </c>
      <c r="C100" s="26"/>
      <c r="D100" s="26"/>
      <c r="E100" s="27" t="s">
        <v>29</v>
      </c>
      <c r="F100" s="27" t="s">
        <v>29</v>
      </c>
      <c r="G100" s="27" t="s">
        <v>85</v>
      </c>
      <c r="H100" s="27" t="s">
        <v>86</v>
      </c>
      <c r="I100" s="27" t="s">
        <v>53</v>
      </c>
      <c r="J100" s="27" t="s">
        <v>33</v>
      </c>
      <c r="K100" s="27" t="s">
        <v>34</v>
      </c>
      <c r="L100" s="27" t="s">
        <v>87</v>
      </c>
      <c r="M100" s="32" t="s">
        <v>50</v>
      </c>
      <c r="N100" s="29"/>
      <c r="O100" s="25">
        <v>50</v>
      </c>
      <c r="P100" s="25"/>
      <c r="Q100" s="30">
        <f t="shared" si="1"/>
        <v>0</v>
      </c>
    </row>
    <row r="101" customHeight="1" spans="1:17">
      <c r="A101" s="25">
        <v>95</v>
      </c>
      <c r="B101" s="26" t="s">
        <v>216</v>
      </c>
      <c r="C101" s="26"/>
      <c r="D101" s="26"/>
      <c r="E101" s="27" t="s">
        <v>29</v>
      </c>
      <c r="F101" s="27" t="s">
        <v>29</v>
      </c>
      <c r="G101" s="27" t="s">
        <v>85</v>
      </c>
      <c r="H101" s="27" t="s">
        <v>86</v>
      </c>
      <c r="I101" s="27" t="s">
        <v>53</v>
      </c>
      <c r="J101" s="27" t="s">
        <v>33</v>
      </c>
      <c r="K101" s="27" t="s">
        <v>34</v>
      </c>
      <c r="L101" s="27" t="s">
        <v>87</v>
      </c>
      <c r="M101" s="32" t="s">
        <v>50</v>
      </c>
      <c r="N101" s="29"/>
      <c r="O101" s="25">
        <v>50</v>
      </c>
      <c r="P101" s="25"/>
      <c r="Q101" s="30">
        <f t="shared" si="1"/>
        <v>0</v>
      </c>
    </row>
    <row r="102" customHeight="1" spans="1:17">
      <c r="A102" s="25">
        <v>96</v>
      </c>
      <c r="B102" s="26" t="s">
        <v>217</v>
      </c>
      <c r="C102" s="26"/>
      <c r="D102" s="26"/>
      <c r="E102" s="27" t="s">
        <v>29</v>
      </c>
      <c r="F102" s="27" t="s">
        <v>29</v>
      </c>
      <c r="G102" s="27" t="s">
        <v>85</v>
      </c>
      <c r="H102" s="27" t="s">
        <v>86</v>
      </c>
      <c r="I102" s="27" t="s">
        <v>53</v>
      </c>
      <c r="J102" s="27" t="s">
        <v>33</v>
      </c>
      <c r="K102" s="27" t="s">
        <v>34</v>
      </c>
      <c r="L102" s="27" t="s">
        <v>87</v>
      </c>
      <c r="M102" s="32" t="s">
        <v>50</v>
      </c>
      <c r="N102" s="29"/>
      <c r="O102" s="25">
        <v>50</v>
      </c>
      <c r="P102" s="25"/>
      <c r="Q102" s="30">
        <f t="shared" si="1"/>
        <v>0</v>
      </c>
    </row>
    <row r="103" customHeight="1" spans="1:17">
      <c r="A103" s="25">
        <v>97</v>
      </c>
      <c r="B103" s="26" t="s">
        <v>218</v>
      </c>
      <c r="C103" s="26"/>
      <c r="D103" s="26"/>
      <c r="E103" s="27" t="s">
        <v>66</v>
      </c>
      <c r="F103" s="27" t="s">
        <v>66</v>
      </c>
      <c r="G103" s="27" t="s">
        <v>30</v>
      </c>
      <c r="H103" s="27" t="s">
        <v>31</v>
      </c>
      <c r="I103" s="27" t="s">
        <v>32</v>
      </c>
      <c r="J103" s="27" t="s">
        <v>33</v>
      </c>
      <c r="K103" s="27" t="s">
        <v>219</v>
      </c>
      <c r="L103" s="27" t="s">
        <v>87</v>
      </c>
      <c r="M103" s="32" t="s">
        <v>50</v>
      </c>
      <c r="N103" s="29" t="str">
        <f>_xlfn.DISPIMG("ID_A938D14CB0B74401A270EA7EB477C819",1)</f>
        <v>=DISPIMG("ID_A938D14CB0B74401A270EA7EB477C819",1)</v>
      </c>
      <c r="O103" s="25">
        <v>50</v>
      </c>
      <c r="P103" s="25"/>
      <c r="Q103" s="30">
        <f t="shared" si="1"/>
        <v>0</v>
      </c>
    </row>
    <row r="104" customHeight="1" spans="1:17">
      <c r="A104" s="25">
        <v>98</v>
      </c>
      <c r="B104" s="26" t="s">
        <v>220</v>
      </c>
      <c r="C104" s="26"/>
      <c r="D104" s="26"/>
      <c r="E104" s="27" t="s">
        <v>29</v>
      </c>
      <c r="F104" s="27" t="s">
        <v>29</v>
      </c>
      <c r="G104" s="27" t="s">
        <v>39</v>
      </c>
      <c r="H104" s="27" t="s">
        <v>166</v>
      </c>
      <c r="I104" s="27" t="s">
        <v>53</v>
      </c>
      <c r="J104" s="27" t="s">
        <v>38</v>
      </c>
      <c r="K104" s="27" t="s">
        <v>39</v>
      </c>
      <c r="L104" s="27" t="s">
        <v>123</v>
      </c>
      <c r="M104" s="32" t="s">
        <v>50</v>
      </c>
      <c r="N104" s="29" t="str">
        <f>_xlfn.DISPIMG("ID_426862B7A8B44DED8A4E36474FDB706E",1)</f>
        <v>=DISPIMG("ID_426862B7A8B44DED8A4E36474FDB706E",1)</v>
      </c>
      <c r="O104" s="25">
        <v>60</v>
      </c>
      <c r="P104" s="25"/>
      <c r="Q104" s="30">
        <f t="shared" si="1"/>
        <v>0</v>
      </c>
    </row>
    <row r="105" customHeight="1" spans="1:17">
      <c r="A105" s="25">
        <v>99</v>
      </c>
      <c r="B105" s="26" t="s">
        <v>221</v>
      </c>
      <c r="C105" s="26"/>
      <c r="D105" s="26"/>
      <c r="E105" s="27" t="s">
        <v>29</v>
      </c>
      <c r="F105" s="27" t="s">
        <v>29</v>
      </c>
      <c r="G105" s="27" t="s">
        <v>39</v>
      </c>
      <c r="H105" s="27" t="s">
        <v>166</v>
      </c>
      <c r="I105" s="27" t="s">
        <v>53</v>
      </c>
      <c r="J105" s="27" t="s">
        <v>33</v>
      </c>
      <c r="K105" s="27" t="s">
        <v>222</v>
      </c>
      <c r="L105" s="27" t="s">
        <v>123</v>
      </c>
      <c r="M105" s="32" t="s">
        <v>50</v>
      </c>
      <c r="N105" s="29" t="str">
        <f>_xlfn.DISPIMG("ID_77E9E2618B7449F5A8A2CFA5B3FF9C05",1)</f>
        <v>=DISPIMG("ID_77E9E2618B7449F5A8A2CFA5B3FF9C05",1)</v>
      </c>
      <c r="O105" s="25">
        <v>60</v>
      </c>
      <c r="P105" s="25"/>
      <c r="Q105" s="30">
        <f t="shared" si="1"/>
        <v>0</v>
      </c>
    </row>
    <row r="106" customHeight="1" spans="1:17">
      <c r="A106" s="25">
        <v>100</v>
      </c>
      <c r="B106" s="26" t="s">
        <v>223</v>
      </c>
      <c r="C106" s="26"/>
      <c r="D106" s="26"/>
      <c r="E106" s="27" t="s">
        <v>52</v>
      </c>
      <c r="F106" s="27" t="s">
        <v>52</v>
      </c>
      <c r="G106" s="27" t="s">
        <v>136</v>
      </c>
      <c r="H106" s="27" t="s">
        <v>137</v>
      </c>
      <c r="I106" s="27" t="s">
        <v>53</v>
      </c>
      <c r="J106" s="27" t="s">
        <v>38</v>
      </c>
      <c r="K106" s="27" t="s">
        <v>39</v>
      </c>
      <c r="L106" s="27" t="s">
        <v>224</v>
      </c>
      <c r="M106" s="32" t="s">
        <v>40</v>
      </c>
      <c r="N106" s="29" t="str">
        <f>_xlfn.DISPIMG("ID_CF7AD1782156417A9B34B04203296104",1)</f>
        <v>=DISPIMG("ID_CF7AD1782156417A9B34B04203296104",1)</v>
      </c>
      <c r="O106" s="25">
        <v>1000</v>
      </c>
      <c r="P106" s="25"/>
      <c r="Q106" s="30">
        <f t="shared" si="1"/>
        <v>0</v>
      </c>
    </row>
    <row r="107" customHeight="1" spans="1:17">
      <c r="A107" s="25">
        <v>101</v>
      </c>
      <c r="B107" s="26" t="s">
        <v>225</v>
      </c>
      <c r="C107" s="26"/>
      <c r="D107" s="26"/>
      <c r="E107" s="27" t="s">
        <v>29</v>
      </c>
      <c r="F107" s="27" t="s">
        <v>29</v>
      </c>
      <c r="G107" s="27" t="s">
        <v>127</v>
      </c>
      <c r="H107" s="27" t="s">
        <v>226</v>
      </c>
      <c r="I107" s="27" t="s">
        <v>32</v>
      </c>
      <c r="J107" s="27" t="s">
        <v>33</v>
      </c>
      <c r="K107" s="27" t="s">
        <v>227</v>
      </c>
      <c r="L107" s="27" t="s">
        <v>35</v>
      </c>
      <c r="M107" s="32" t="s">
        <v>50</v>
      </c>
      <c r="N107" s="29"/>
      <c r="O107" s="25">
        <v>1500</v>
      </c>
      <c r="P107" s="25"/>
      <c r="Q107" s="30">
        <f t="shared" si="1"/>
        <v>0</v>
      </c>
    </row>
    <row r="108" customHeight="1" spans="1:17">
      <c r="A108" s="25">
        <v>102</v>
      </c>
      <c r="B108" s="26" t="s">
        <v>228</v>
      </c>
      <c r="C108" s="26"/>
      <c r="D108" s="26"/>
      <c r="E108" s="27" t="s">
        <v>29</v>
      </c>
      <c r="F108" s="27" t="s">
        <v>29</v>
      </c>
      <c r="G108" s="27" t="s">
        <v>209</v>
      </c>
      <c r="H108" s="27" t="s">
        <v>128</v>
      </c>
      <c r="I108" s="27" t="s">
        <v>32</v>
      </c>
      <c r="J108" s="27" t="s">
        <v>33</v>
      </c>
      <c r="K108" s="27" t="s">
        <v>229</v>
      </c>
      <c r="L108" s="27" t="s">
        <v>87</v>
      </c>
      <c r="M108" s="32" t="s">
        <v>50</v>
      </c>
      <c r="N108" s="29"/>
      <c r="O108" s="25">
        <v>20</v>
      </c>
      <c r="P108" s="25"/>
      <c r="Q108" s="30">
        <f t="shared" si="1"/>
        <v>0</v>
      </c>
    </row>
    <row r="109" customHeight="1" spans="1:17">
      <c r="A109" s="25">
        <v>103</v>
      </c>
      <c r="B109" s="26" t="s">
        <v>230</v>
      </c>
      <c r="C109" s="26"/>
      <c r="D109" s="26"/>
      <c r="E109" s="27" t="s">
        <v>29</v>
      </c>
      <c r="F109" s="27" t="s">
        <v>29</v>
      </c>
      <c r="G109" s="27" t="s">
        <v>39</v>
      </c>
      <c r="H109" s="27" t="s">
        <v>166</v>
      </c>
      <c r="I109" s="27" t="s">
        <v>32</v>
      </c>
      <c r="J109" s="27" t="s">
        <v>38</v>
      </c>
      <c r="K109" s="27" t="s">
        <v>82</v>
      </c>
      <c r="L109" s="27" t="s">
        <v>123</v>
      </c>
      <c r="M109" s="32" t="s">
        <v>50</v>
      </c>
      <c r="N109" s="29"/>
      <c r="O109" s="25">
        <v>60</v>
      </c>
      <c r="P109" s="25"/>
      <c r="Q109" s="30">
        <f t="shared" si="1"/>
        <v>0</v>
      </c>
    </row>
    <row r="110" customHeight="1" spans="1:17">
      <c r="A110" s="25">
        <v>104</v>
      </c>
      <c r="B110" s="26" t="s">
        <v>231</v>
      </c>
      <c r="C110" s="26"/>
      <c r="D110" s="26"/>
      <c r="E110" s="27" t="s">
        <v>152</v>
      </c>
      <c r="F110" s="27" t="s">
        <v>152</v>
      </c>
      <c r="G110" s="27" t="s">
        <v>85</v>
      </c>
      <c r="H110" s="27" t="s">
        <v>86</v>
      </c>
      <c r="I110" s="27" t="s">
        <v>53</v>
      </c>
      <c r="J110" s="27" t="s">
        <v>33</v>
      </c>
      <c r="K110" s="27" t="s">
        <v>175</v>
      </c>
      <c r="L110" s="27" t="s">
        <v>87</v>
      </c>
      <c r="M110" s="32" t="s">
        <v>50</v>
      </c>
      <c r="N110" s="29"/>
      <c r="O110" s="25">
        <v>50</v>
      </c>
      <c r="P110" s="25"/>
      <c r="Q110" s="30">
        <f t="shared" si="1"/>
        <v>0</v>
      </c>
    </row>
    <row r="111" customHeight="1" spans="1:17">
      <c r="A111" s="25">
        <v>105</v>
      </c>
      <c r="B111" s="26" t="s">
        <v>232</v>
      </c>
      <c r="C111" s="26"/>
      <c r="D111" s="26"/>
      <c r="E111" s="27" t="s">
        <v>29</v>
      </c>
      <c r="F111" s="27" t="s">
        <v>29</v>
      </c>
      <c r="G111" s="27" t="s">
        <v>209</v>
      </c>
      <c r="H111" s="27" t="s">
        <v>210</v>
      </c>
      <c r="I111" s="27" t="s">
        <v>32</v>
      </c>
      <c r="J111" s="27" t="s">
        <v>33</v>
      </c>
      <c r="K111" s="27" t="s">
        <v>233</v>
      </c>
      <c r="L111" s="27" t="s">
        <v>87</v>
      </c>
      <c r="M111" s="32" t="s">
        <v>50</v>
      </c>
      <c r="N111" s="29"/>
      <c r="O111" s="25">
        <v>20</v>
      </c>
      <c r="P111" s="25"/>
      <c r="Q111" s="30">
        <f t="shared" si="1"/>
        <v>0</v>
      </c>
    </row>
    <row r="112" customHeight="1" spans="1:17">
      <c r="A112" s="25">
        <v>106</v>
      </c>
      <c r="B112" s="26" t="s">
        <v>234</v>
      </c>
      <c r="C112" s="26"/>
      <c r="D112" s="26"/>
      <c r="E112" s="27" t="s">
        <v>29</v>
      </c>
      <c r="F112" s="27" t="s">
        <v>29</v>
      </c>
      <c r="G112" s="27" t="s">
        <v>85</v>
      </c>
      <c r="H112" s="27" t="s">
        <v>86</v>
      </c>
      <c r="I112" s="27" t="s">
        <v>53</v>
      </c>
      <c r="J112" s="27" t="s">
        <v>33</v>
      </c>
      <c r="K112" s="27" t="s">
        <v>34</v>
      </c>
      <c r="L112" s="27" t="s">
        <v>87</v>
      </c>
      <c r="M112" s="32" t="s">
        <v>50</v>
      </c>
      <c r="N112" s="29"/>
      <c r="O112" s="25">
        <v>50</v>
      </c>
      <c r="P112" s="25"/>
      <c r="Q112" s="30">
        <f t="shared" si="1"/>
        <v>0</v>
      </c>
    </row>
    <row r="113" customHeight="1" spans="1:17">
      <c r="A113" s="25">
        <v>107</v>
      </c>
      <c r="B113" s="26" t="s">
        <v>235</v>
      </c>
      <c r="C113" s="26"/>
      <c r="D113" s="26"/>
      <c r="E113" s="27" t="s">
        <v>29</v>
      </c>
      <c r="F113" s="27" t="s">
        <v>29</v>
      </c>
      <c r="G113" s="27" t="s">
        <v>85</v>
      </c>
      <c r="H113" s="27" t="s">
        <v>86</v>
      </c>
      <c r="I113" s="27" t="s">
        <v>53</v>
      </c>
      <c r="J113" s="27" t="s">
        <v>33</v>
      </c>
      <c r="K113" s="27" t="s">
        <v>236</v>
      </c>
      <c r="L113" s="27" t="s">
        <v>87</v>
      </c>
      <c r="M113" s="32" t="s">
        <v>50</v>
      </c>
      <c r="N113" s="29"/>
      <c r="O113" s="25">
        <v>50</v>
      </c>
      <c r="P113" s="25"/>
      <c r="Q113" s="30">
        <f t="shared" si="1"/>
        <v>0</v>
      </c>
    </row>
    <row r="114" customHeight="1" spans="1:17">
      <c r="A114" s="25">
        <v>108</v>
      </c>
      <c r="B114" s="26" t="s">
        <v>237</v>
      </c>
      <c r="C114" s="26"/>
      <c r="D114" s="26"/>
      <c r="E114" s="27" t="s">
        <v>29</v>
      </c>
      <c r="F114" s="27" t="s">
        <v>29</v>
      </c>
      <c r="G114" s="27" t="s">
        <v>85</v>
      </c>
      <c r="H114" s="27" t="s">
        <v>86</v>
      </c>
      <c r="I114" s="27" t="s">
        <v>53</v>
      </c>
      <c r="J114" s="27" t="s">
        <v>33</v>
      </c>
      <c r="K114" s="27" t="s">
        <v>164</v>
      </c>
      <c r="L114" s="27" t="s">
        <v>87</v>
      </c>
      <c r="M114" s="32" t="s">
        <v>50</v>
      </c>
      <c r="N114" s="29"/>
      <c r="O114" s="25">
        <v>50</v>
      </c>
      <c r="P114" s="25"/>
      <c r="Q114" s="30">
        <f t="shared" si="1"/>
        <v>0</v>
      </c>
    </row>
    <row r="115" customHeight="1" spans="1:17">
      <c r="A115" s="25">
        <v>109</v>
      </c>
      <c r="B115" s="26" t="s">
        <v>238</v>
      </c>
      <c r="C115" s="26"/>
      <c r="D115" s="26"/>
      <c r="E115" s="27" t="s">
        <v>29</v>
      </c>
      <c r="F115" s="27" t="s">
        <v>29</v>
      </c>
      <c r="G115" s="27" t="s">
        <v>85</v>
      </c>
      <c r="H115" s="27" t="s">
        <v>86</v>
      </c>
      <c r="I115" s="27" t="s">
        <v>53</v>
      </c>
      <c r="J115" s="27" t="s">
        <v>33</v>
      </c>
      <c r="K115" s="27" t="s">
        <v>99</v>
      </c>
      <c r="L115" s="27" t="s">
        <v>87</v>
      </c>
      <c r="M115" s="32" t="s">
        <v>50</v>
      </c>
      <c r="N115" s="29"/>
      <c r="O115" s="25">
        <v>50</v>
      </c>
      <c r="P115" s="25"/>
      <c r="Q115" s="30">
        <f t="shared" si="1"/>
        <v>0</v>
      </c>
    </row>
    <row r="116" customHeight="1" spans="1:17">
      <c r="A116" s="25">
        <v>110</v>
      </c>
      <c r="B116" s="26" t="s">
        <v>239</v>
      </c>
      <c r="C116" s="26"/>
      <c r="D116" s="26"/>
      <c r="E116" s="27" t="s">
        <v>52</v>
      </c>
      <c r="F116" s="27" t="s">
        <v>52</v>
      </c>
      <c r="G116" s="27" t="s">
        <v>39</v>
      </c>
      <c r="H116" s="27" t="s">
        <v>166</v>
      </c>
      <c r="I116" s="27" t="s">
        <v>53</v>
      </c>
      <c r="J116" s="27" t="s">
        <v>38</v>
      </c>
      <c r="K116" s="27" t="s">
        <v>39</v>
      </c>
      <c r="L116" s="27" t="s">
        <v>123</v>
      </c>
      <c r="M116" s="32" t="s">
        <v>50</v>
      </c>
      <c r="N116" s="29"/>
      <c r="O116" s="25">
        <v>60</v>
      </c>
      <c r="P116" s="25"/>
      <c r="Q116" s="30">
        <f t="shared" si="1"/>
        <v>0</v>
      </c>
    </row>
    <row r="117" customHeight="1" spans="1:17">
      <c r="A117" s="25">
        <v>111</v>
      </c>
      <c r="B117" s="26" t="s">
        <v>72</v>
      </c>
      <c r="C117" s="26"/>
      <c r="D117" s="26"/>
      <c r="E117" s="27" t="s">
        <v>29</v>
      </c>
      <c r="F117" s="27" t="s">
        <v>29</v>
      </c>
      <c r="G117" s="27" t="s">
        <v>39</v>
      </c>
      <c r="H117" s="27" t="s">
        <v>166</v>
      </c>
      <c r="I117" s="27" t="s">
        <v>53</v>
      </c>
      <c r="J117" s="27" t="s">
        <v>38</v>
      </c>
      <c r="K117" s="27" t="s">
        <v>39</v>
      </c>
      <c r="L117" s="27" t="s">
        <v>123</v>
      </c>
      <c r="M117" s="32" t="s">
        <v>50</v>
      </c>
      <c r="N117" s="29" t="str">
        <f>_xlfn.DISPIMG("ID_24AE3D1A0B37439B9C118F43CD7878EA",1)</f>
        <v>=DISPIMG("ID_24AE3D1A0B37439B9C118F43CD7878EA",1)</v>
      </c>
      <c r="O117" s="25">
        <v>60</v>
      </c>
      <c r="P117" s="25"/>
      <c r="Q117" s="30">
        <f t="shared" si="1"/>
        <v>0</v>
      </c>
    </row>
    <row r="118" customHeight="1" spans="1:17">
      <c r="A118" s="25">
        <v>112</v>
      </c>
      <c r="B118" s="26" t="s">
        <v>240</v>
      </c>
      <c r="C118" s="26"/>
      <c r="D118" s="26"/>
      <c r="E118" s="27" t="s">
        <v>29</v>
      </c>
      <c r="F118" s="27" t="s">
        <v>29</v>
      </c>
      <c r="G118" s="27" t="s">
        <v>39</v>
      </c>
      <c r="H118" s="27" t="s">
        <v>166</v>
      </c>
      <c r="I118" s="27" t="s">
        <v>53</v>
      </c>
      <c r="J118" s="27" t="s">
        <v>38</v>
      </c>
      <c r="K118" s="27" t="s">
        <v>39</v>
      </c>
      <c r="L118" s="27" t="s">
        <v>123</v>
      </c>
      <c r="M118" s="28" t="s">
        <v>50</v>
      </c>
      <c r="N118" s="29" t="str">
        <f>_xlfn.DISPIMG("ID_4E23F0FDD1CA45D485D2C309CBFAF9F1",1)</f>
        <v>=DISPIMG("ID_4E23F0FDD1CA45D485D2C309CBFAF9F1",1)</v>
      </c>
      <c r="O118" s="25">
        <v>60</v>
      </c>
      <c r="P118" s="25"/>
      <c r="Q118" s="30">
        <f t="shared" si="1"/>
        <v>0</v>
      </c>
    </row>
    <row r="119" customHeight="1" spans="1:17">
      <c r="A119" s="25">
        <v>113</v>
      </c>
      <c r="B119" s="26" t="s">
        <v>241</v>
      </c>
      <c r="C119" s="26"/>
      <c r="D119" s="26"/>
      <c r="E119" s="27" t="s">
        <v>242</v>
      </c>
      <c r="F119" s="27" t="s">
        <v>242</v>
      </c>
      <c r="G119" s="27" t="s">
        <v>39</v>
      </c>
      <c r="H119" s="27" t="s">
        <v>44</v>
      </c>
      <c r="I119" s="27" t="s">
        <v>32</v>
      </c>
      <c r="J119" s="27" t="s">
        <v>38</v>
      </c>
      <c r="K119" s="27" t="s">
        <v>39</v>
      </c>
      <c r="L119" s="27" t="s">
        <v>39</v>
      </c>
      <c r="M119" s="32" t="s">
        <v>40</v>
      </c>
      <c r="N119" s="29" t="str">
        <f>_xlfn.DISPIMG("ID_B7AE6E5091D24DF3BC807AF11740F67D",1)</f>
        <v>=DISPIMG("ID_B7AE6E5091D24DF3BC807AF11740F67D",1)</v>
      </c>
      <c r="O119" s="25">
        <v>60000</v>
      </c>
      <c r="P119" s="25"/>
      <c r="Q119" s="30">
        <f t="shared" si="1"/>
        <v>0</v>
      </c>
    </row>
    <row r="120" customHeight="1" spans="1:17">
      <c r="A120" s="25">
        <v>114</v>
      </c>
      <c r="B120" s="26" t="s">
        <v>243</v>
      </c>
      <c r="C120" s="26"/>
      <c r="D120" s="26"/>
      <c r="E120" s="27" t="s">
        <v>29</v>
      </c>
      <c r="F120" s="27" t="s">
        <v>29</v>
      </c>
      <c r="G120" s="27" t="s">
        <v>47</v>
      </c>
      <c r="H120" s="27" t="s">
        <v>48</v>
      </c>
      <c r="I120" s="27" t="s">
        <v>32</v>
      </c>
      <c r="J120" s="27" t="s">
        <v>38</v>
      </c>
      <c r="K120" s="27" t="s">
        <v>82</v>
      </c>
      <c r="L120" s="27" t="s">
        <v>39</v>
      </c>
      <c r="M120" s="32" t="s">
        <v>40</v>
      </c>
      <c r="N120" s="29"/>
      <c r="O120" s="25">
        <v>2000</v>
      </c>
      <c r="P120" s="25"/>
      <c r="Q120" s="30">
        <f t="shared" si="1"/>
        <v>0</v>
      </c>
    </row>
    <row r="121" customHeight="1" spans="1:17">
      <c r="A121" s="25">
        <v>115</v>
      </c>
      <c r="B121" s="26" t="s">
        <v>244</v>
      </c>
      <c r="C121" s="26"/>
      <c r="D121" s="26"/>
      <c r="E121" s="27" t="s">
        <v>245</v>
      </c>
      <c r="F121" s="27" t="s">
        <v>245</v>
      </c>
      <c r="G121" s="27" t="s">
        <v>246</v>
      </c>
      <c r="H121" s="27" t="s">
        <v>247</v>
      </c>
      <c r="I121" s="27" t="s">
        <v>32</v>
      </c>
      <c r="J121" s="27" t="s">
        <v>33</v>
      </c>
      <c r="K121" s="27" t="s">
        <v>248</v>
      </c>
      <c r="L121" s="27" t="s">
        <v>87</v>
      </c>
      <c r="M121" s="32" t="s">
        <v>50</v>
      </c>
      <c r="N121" s="29"/>
      <c r="O121" s="25">
        <v>2000</v>
      </c>
      <c r="P121" s="25"/>
      <c r="Q121" s="30">
        <f t="shared" si="1"/>
        <v>0</v>
      </c>
    </row>
    <row r="122" customHeight="1" spans="1:17">
      <c r="A122" s="25">
        <v>116</v>
      </c>
      <c r="B122" s="26" t="s">
        <v>249</v>
      </c>
      <c r="C122" s="26"/>
      <c r="D122" s="26"/>
      <c r="E122" s="27" t="s">
        <v>52</v>
      </c>
      <c r="F122" s="27" t="s">
        <v>52</v>
      </c>
      <c r="G122" s="27" t="s">
        <v>85</v>
      </c>
      <c r="H122" s="27" t="s">
        <v>86</v>
      </c>
      <c r="I122" s="27" t="s">
        <v>53</v>
      </c>
      <c r="J122" s="27" t="s">
        <v>33</v>
      </c>
      <c r="K122" s="27" t="s">
        <v>104</v>
      </c>
      <c r="L122" s="27" t="s">
        <v>87</v>
      </c>
      <c r="M122" s="32" t="s">
        <v>50</v>
      </c>
      <c r="N122" s="29"/>
      <c r="O122" s="25">
        <v>50</v>
      </c>
      <c r="P122" s="25"/>
      <c r="Q122" s="30">
        <f t="shared" si="1"/>
        <v>0</v>
      </c>
    </row>
    <row r="123" customHeight="1" spans="1:17">
      <c r="A123" s="25">
        <v>117</v>
      </c>
      <c r="B123" s="26" t="s">
        <v>250</v>
      </c>
      <c r="C123" s="26"/>
      <c r="D123" s="26"/>
      <c r="E123" s="27" t="s">
        <v>52</v>
      </c>
      <c r="F123" s="27" t="s">
        <v>52</v>
      </c>
      <c r="G123" s="27" t="s">
        <v>39</v>
      </c>
      <c r="H123" s="27" t="s">
        <v>166</v>
      </c>
      <c r="I123" s="27" t="s">
        <v>53</v>
      </c>
      <c r="J123" s="27" t="s">
        <v>38</v>
      </c>
      <c r="K123" s="27" t="s">
        <v>113</v>
      </c>
      <c r="L123" s="27" t="s">
        <v>62</v>
      </c>
      <c r="M123" s="32" t="s">
        <v>50</v>
      </c>
      <c r="N123" s="29"/>
      <c r="O123" s="25">
        <v>60</v>
      </c>
      <c r="P123" s="25"/>
      <c r="Q123" s="30">
        <f t="shared" si="1"/>
        <v>0</v>
      </c>
    </row>
    <row r="124" customHeight="1" spans="1:17">
      <c r="A124" s="25">
        <v>118</v>
      </c>
      <c r="B124" s="26" t="s">
        <v>251</v>
      </c>
      <c r="C124" s="26"/>
      <c r="D124" s="26"/>
      <c r="E124" s="27" t="s">
        <v>252</v>
      </c>
      <c r="F124" s="27" t="s">
        <v>252</v>
      </c>
      <c r="G124" s="27" t="s">
        <v>30</v>
      </c>
      <c r="H124" s="27" t="s">
        <v>31</v>
      </c>
      <c r="I124" s="27" t="s">
        <v>32</v>
      </c>
      <c r="J124" s="27" t="s">
        <v>38</v>
      </c>
      <c r="K124" s="27" t="s">
        <v>39</v>
      </c>
      <c r="L124" s="27" t="s">
        <v>39</v>
      </c>
      <c r="M124" s="35" t="s">
        <v>40</v>
      </c>
      <c r="N124" s="25"/>
      <c r="O124" s="25">
        <v>500</v>
      </c>
      <c r="P124" s="25"/>
      <c r="Q124" s="30">
        <f t="shared" si="1"/>
        <v>0</v>
      </c>
    </row>
    <row r="125" ht="48" customHeight="1" spans="1:17">
      <c r="A125" s="25">
        <v>119</v>
      </c>
      <c r="B125" s="26" t="s">
        <v>253</v>
      </c>
      <c r="C125" s="26"/>
      <c r="D125" s="26"/>
      <c r="E125" s="27" t="s">
        <v>29</v>
      </c>
      <c r="F125" s="27" t="s">
        <v>29</v>
      </c>
      <c r="G125" s="27" t="s">
        <v>209</v>
      </c>
      <c r="H125" s="27" t="s">
        <v>254</v>
      </c>
      <c r="I125" s="27" t="s">
        <v>32</v>
      </c>
      <c r="J125" s="27" t="s">
        <v>33</v>
      </c>
      <c r="K125" s="27" t="s">
        <v>255</v>
      </c>
      <c r="L125" s="27" t="s">
        <v>35</v>
      </c>
      <c r="M125" s="35" t="s">
        <v>50</v>
      </c>
      <c r="N125" s="25" t="str">
        <f>_xlfn.DISPIMG("ID_6895AB8DB89D4BE0825E3981CA51790E",1)</f>
        <v>=DISPIMG("ID_6895AB8DB89D4BE0825E3981CA51790E",1)</v>
      </c>
      <c r="O125" s="25">
        <v>1200</v>
      </c>
      <c r="P125" s="25"/>
      <c r="Q125" s="30">
        <f t="shared" si="1"/>
        <v>0</v>
      </c>
    </row>
    <row r="126" customHeight="1" spans="1:17">
      <c r="A126" s="25">
        <v>120</v>
      </c>
      <c r="B126" s="26" t="s">
        <v>256</v>
      </c>
      <c r="C126" s="26"/>
      <c r="D126" s="26"/>
      <c r="E126" s="27" t="s">
        <v>29</v>
      </c>
      <c r="F126" s="27" t="s">
        <v>29</v>
      </c>
      <c r="G126" s="27" t="s">
        <v>39</v>
      </c>
      <c r="H126" s="27" t="s">
        <v>166</v>
      </c>
      <c r="I126" s="27" t="s">
        <v>32</v>
      </c>
      <c r="J126" s="27" t="s">
        <v>38</v>
      </c>
      <c r="K126" s="27" t="s">
        <v>82</v>
      </c>
      <c r="L126" s="27" t="s">
        <v>62</v>
      </c>
      <c r="M126" s="32" t="s">
        <v>50</v>
      </c>
      <c r="N126" s="25" t="str">
        <f>_xlfn.DISPIMG("ID_AB5EA9C048494F28907222E4F9D7FFCC",1)</f>
        <v>=DISPIMG("ID_AB5EA9C048494F28907222E4F9D7FFCC",1)</v>
      </c>
      <c r="O126" s="25">
        <v>60</v>
      </c>
      <c r="P126" s="25"/>
      <c r="Q126" s="30">
        <f t="shared" si="1"/>
        <v>0</v>
      </c>
    </row>
    <row r="127" customHeight="1" spans="1:17">
      <c r="A127" s="25">
        <v>121</v>
      </c>
      <c r="B127" s="26" t="s">
        <v>257</v>
      </c>
      <c r="C127" s="26"/>
      <c r="D127" s="26"/>
      <c r="E127" s="27" t="s">
        <v>52</v>
      </c>
      <c r="F127" s="27" t="s">
        <v>52</v>
      </c>
      <c r="G127" s="27" t="s">
        <v>47</v>
      </c>
      <c r="H127" s="27" t="s">
        <v>137</v>
      </c>
      <c r="I127" s="27" t="s">
        <v>53</v>
      </c>
      <c r="J127" s="27" t="s">
        <v>38</v>
      </c>
      <c r="K127" s="27" t="s">
        <v>39</v>
      </c>
      <c r="L127" s="27" t="s">
        <v>49</v>
      </c>
      <c r="M127" s="28" t="s">
        <v>50</v>
      </c>
      <c r="N127" s="25" t="str">
        <f>_xlfn.DISPIMG("ID_E2FE3468E2C940B0830DB5E3C2AB4E42",1)</f>
        <v>=DISPIMG("ID_E2FE3468E2C940B0830DB5E3C2AB4E42",1)</v>
      </c>
      <c r="O127" s="25">
        <v>60</v>
      </c>
      <c r="P127" s="25"/>
      <c r="Q127" s="30">
        <f t="shared" si="1"/>
        <v>0</v>
      </c>
    </row>
    <row r="128" customHeight="1" spans="1:17">
      <c r="A128" s="25">
        <v>122</v>
      </c>
      <c r="B128" s="26" t="s">
        <v>258</v>
      </c>
      <c r="C128" s="26"/>
      <c r="D128" s="26"/>
      <c r="E128" s="27" t="s">
        <v>152</v>
      </c>
      <c r="F128" s="27" t="s">
        <v>152</v>
      </c>
      <c r="G128" s="27" t="s">
        <v>39</v>
      </c>
      <c r="H128" s="27" t="s">
        <v>44</v>
      </c>
      <c r="I128" s="27" t="s">
        <v>32</v>
      </c>
      <c r="J128" s="27" t="s">
        <v>38</v>
      </c>
      <c r="K128" s="27" t="s">
        <v>39</v>
      </c>
      <c r="L128" s="27" t="s">
        <v>39</v>
      </c>
      <c r="M128" s="32" t="s">
        <v>40</v>
      </c>
      <c r="N128" s="25" t="str">
        <f>_xlfn.DISPIMG("ID_589AD521AE534AD297026B5CB389201C",1)</f>
        <v>=DISPIMG("ID_589AD521AE534AD297026B5CB389201C",1)</v>
      </c>
      <c r="O128" s="25">
        <v>2000</v>
      </c>
      <c r="P128" s="25"/>
      <c r="Q128" s="30">
        <f t="shared" si="1"/>
        <v>0</v>
      </c>
    </row>
    <row r="129" customHeight="1" spans="1:17">
      <c r="A129" s="25">
        <v>123</v>
      </c>
      <c r="B129" s="26" t="s">
        <v>259</v>
      </c>
      <c r="C129" s="26"/>
      <c r="D129" s="26"/>
      <c r="E129" s="27" t="s">
        <v>29</v>
      </c>
      <c r="F129" s="27" t="s">
        <v>29</v>
      </c>
      <c r="G129" s="27" t="s">
        <v>47</v>
      </c>
      <c r="H129" s="27" t="s">
        <v>48</v>
      </c>
      <c r="I129" s="27" t="s">
        <v>53</v>
      </c>
      <c r="J129" s="27" t="s">
        <v>38</v>
      </c>
      <c r="K129" s="27" t="s">
        <v>39</v>
      </c>
      <c r="L129" s="27" t="s">
        <v>49</v>
      </c>
      <c r="M129" s="28" t="s">
        <v>50</v>
      </c>
      <c r="N129" s="25" t="str">
        <f>_xlfn.DISPIMG("ID_9F9232C76C63489CBB47F7054820AB21",1)</f>
        <v>=DISPIMG("ID_9F9232C76C63489CBB47F7054820AB21",1)</v>
      </c>
      <c r="O129" s="25">
        <v>60</v>
      </c>
      <c r="P129" s="25"/>
      <c r="Q129" s="30">
        <f t="shared" si="1"/>
        <v>0</v>
      </c>
    </row>
    <row r="130" customHeight="1" spans="1:17">
      <c r="A130" s="25">
        <v>124</v>
      </c>
      <c r="B130" s="26" t="s">
        <v>260</v>
      </c>
      <c r="C130" s="26"/>
      <c r="D130" s="26"/>
      <c r="E130" s="27" t="s">
        <v>52</v>
      </c>
      <c r="F130" s="27" t="s">
        <v>52</v>
      </c>
      <c r="G130" s="27" t="s">
        <v>47</v>
      </c>
      <c r="H130" s="27" t="s">
        <v>48</v>
      </c>
      <c r="I130" s="27" t="s">
        <v>32</v>
      </c>
      <c r="J130" s="27" t="s">
        <v>33</v>
      </c>
      <c r="K130" s="27" t="s">
        <v>39</v>
      </c>
      <c r="L130" s="27" t="s">
        <v>49</v>
      </c>
      <c r="M130" s="28" t="s">
        <v>50</v>
      </c>
      <c r="N130" s="25" t="str">
        <f>_xlfn.DISPIMG("ID_7BB9EC441AFA4FB29B551293A5D402DB",1)</f>
        <v>=DISPIMG("ID_7BB9EC441AFA4FB29B551293A5D402DB",1)</v>
      </c>
      <c r="O130" s="25">
        <v>60</v>
      </c>
      <c r="P130" s="25"/>
      <c r="Q130" s="30">
        <f t="shared" si="1"/>
        <v>0</v>
      </c>
    </row>
    <row r="131" customHeight="1" spans="1:17">
      <c r="A131" s="25">
        <v>125</v>
      </c>
      <c r="B131" s="26" t="s">
        <v>261</v>
      </c>
      <c r="C131" s="26"/>
      <c r="D131" s="26"/>
      <c r="E131" s="27" t="s">
        <v>29</v>
      </c>
      <c r="F131" s="27" t="s">
        <v>29</v>
      </c>
      <c r="G131" s="27" t="s">
        <v>39</v>
      </c>
      <c r="H131" s="27" t="s">
        <v>166</v>
      </c>
      <c r="I131" s="27" t="s">
        <v>32</v>
      </c>
      <c r="J131" s="27" t="s">
        <v>38</v>
      </c>
      <c r="K131" s="27" t="s">
        <v>262</v>
      </c>
      <c r="L131" s="27" t="s">
        <v>123</v>
      </c>
      <c r="M131" s="32" t="s">
        <v>50</v>
      </c>
      <c r="N131" s="25" t="str">
        <f>_xlfn.DISPIMG("ID_76F3B0AB5FBC4FCCA832679BB6071DDF",1)</f>
        <v>=DISPIMG("ID_76F3B0AB5FBC4FCCA832679BB6071DDF",1)</v>
      </c>
      <c r="O131" s="25">
        <v>60</v>
      </c>
      <c r="P131" s="25"/>
      <c r="Q131" s="30">
        <f t="shared" si="1"/>
        <v>0</v>
      </c>
    </row>
    <row r="132" customHeight="1" spans="1:17">
      <c r="A132" s="25">
        <v>126</v>
      </c>
      <c r="B132" s="26" t="s">
        <v>263</v>
      </c>
      <c r="C132" s="26"/>
      <c r="D132" s="26"/>
      <c r="E132" s="27" t="s">
        <v>264</v>
      </c>
      <c r="F132" s="27" t="s">
        <v>264</v>
      </c>
      <c r="G132" s="27" t="s">
        <v>39</v>
      </c>
      <c r="H132" s="27" t="s">
        <v>44</v>
      </c>
      <c r="I132" s="27" t="s">
        <v>32</v>
      </c>
      <c r="J132" s="27" t="s">
        <v>38</v>
      </c>
      <c r="K132" s="27" t="s">
        <v>39</v>
      </c>
      <c r="L132" s="27" t="s">
        <v>39</v>
      </c>
      <c r="M132" s="32" t="s">
        <v>40</v>
      </c>
      <c r="N132" s="25"/>
      <c r="O132" s="25">
        <v>60000</v>
      </c>
      <c r="P132" s="25"/>
      <c r="Q132" s="30">
        <f t="shared" si="1"/>
        <v>0</v>
      </c>
    </row>
    <row r="133" ht="33" customHeight="1" spans="1:17">
      <c r="A133" s="25">
        <v>127</v>
      </c>
      <c r="B133" s="26" t="s">
        <v>265</v>
      </c>
      <c r="C133" s="26"/>
      <c r="D133" s="26"/>
      <c r="E133" s="27" t="s">
        <v>152</v>
      </c>
      <c r="F133" s="27" t="s">
        <v>152</v>
      </c>
      <c r="G133" s="27" t="s">
        <v>47</v>
      </c>
      <c r="H133" s="27" t="s">
        <v>198</v>
      </c>
      <c r="I133" s="27" t="s">
        <v>32</v>
      </c>
      <c r="J133" s="27" t="s">
        <v>33</v>
      </c>
      <c r="K133" s="27" t="s">
        <v>199</v>
      </c>
      <c r="L133" s="27" t="s">
        <v>35</v>
      </c>
      <c r="M133" s="32" t="s">
        <v>36</v>
      </c>
      <c r="N133" s="25"/>
      <c r="O133" s="25">
        <v>2000</v>
      </c>
      <c r="P133" s="25"/>
      <c r="Q133" s="30">
        <f t="shared" si="1"/>
        <v>0</v>
      </c>
    </row>
    <row r="134" ht="33" customHeight="1" spans="1:17">
      <c r="A134" s="25">
        <v>128</v>
      </c>
      <c r="B134" s="26" t="s">
        <v>266</v>
      </c>
      <c r="C134" s="26"/>
      <c r="D134" s="26"/>
      <c r="E134" s="27" t="s">
        <v>29</v>
      </c>
      <c r="F134" s="27" t="s">
        <v>29</v>
      </c>
      <c r="G134" s="27" t="s">
        <v>85</v>
      </c>
      <c r="H134" s="27" t="s">
        <v>86</v>
      </c>
      <c r="I134" s="27" t="s">
        <v>53</v>
      </c>
      <c r="J134" s="27" t="s">
        <v>33</v>
      </c>
      <c r="K134" s="27" t="s">
        <v>267</v>
      </c>
      <c r="L134" s="27" t="s">
        <v>87</v>
      </c>
      <c r="M134" s="32" t="s">
        <v>50</v>
      </c>
      <c r="N134" s="25"/>
      <c r="O134" s="25">
        <v>50</v>
      </c>
      <c r="P134" s="25"/>
      <c r="Q134" s="30">
        <f t="shared" si="1"/>
        <v>0</v>
      </c>
    </row>
    <row r="135" ht="33" customHeight="1" spans="1:17">
      <c r="A135" s="25">
        <v>129</v>
      </c>
      <c r="B135" s="26" t="s">
        <v>268</v>
      </c>
      <c r="C135" s="26"/>
      <c r="D135" s="26"/>
      <c r="E135" s="27" t="s">
        <v>29</v>
      </c>
      <c r="F135" s="27" t="s">
        <v>29</v>
      </c>
      <c r="G135" s="27" t="s">
        <v>85</v>
      </c>
      <c r="H135" s="27" t="s">
        <v>86</v>
      </c>
      <c r="I135" s="27" t="s">
        <v>53</v>
      </c>
      <c r="J135" s="27" t="s">
        <v>33</v>
      </c>
      <c r="K135" s="27" t="s">
        <v>175</v>
      </c>
      <c r="L135" s="27" t="s">
        <v>87</v>
      </c>
      <c r="M135" s="32" t="s">
        <v>50</v>
      </c>
      <c r="N135" s="25"/>
      <c r="O135" s="25">
        <v>50</v>
      </c>
      <c r="P135" s="25"/>
      <c r="Q135" s="30">
        <f t="shared" ref="Q135:Q153" si="2">O135*P135</f>
        <v>0</v>
      </c>
    </row>
    <row r="136" ht="33" customHeight="1" spans="1:17">
      <c r="A136" s="25">
        <v>130</v>
      </c>
      <c r="B136" s="26" t="s">
        <v>269</v>
      </c>
      <c r="C136" s="26"/>
      <c r="D136" s="26"/>
      <c r="E136" s="27" t="s">
        <v>29</v>
      </c>
      <c r="F136" s="27" t="s">
        <v>29</v>
      </c>
      <c r="G136" s="27" t="s">
        <v>85</v>
      </c>
      <c r="H136" s="27" t="s">
        <v>86</v>
      </c>
      <c r="I136" s="27" t="s">
        <v>53</v>
      </c>
      <c r="J136" s="27" t="s">
        <v>33</v>
      </c>
      <c r="K136" s="27" t="s">
        <v>270</v>
      </c>
      <c r="L136" s="27" t="s">
        <v>87</v>
      </c>
      <c r="M136" s="32" t="s">
        <v>50</v>
      </c>
      <c r="N136" s="25"/>
      <c r="O136" s="25">
        <v>50</v>
      </c>
      <c r="P136" s="25"/>
      <c r="Q136" s="30">
        <f t="shared" si="2"/>
        <v>0</v>
      </c>
    </row>
    <row r="137" ht="33" customHeight="1" spans="1:17">
      <c r="A137" s="25">
        <v>131</v>
      </c>
      <c r="B137" s="26" t="s">
        <v>271</v>
      </c>
      <c r="C137" s="26"/>
      <c r="D137" s="26"/>
      <c r="E137" s="27" t="s">
        <v>29</v>
      </c>
      <c r="F137" s="27" t="s">
        <v>29</v>
      </c>
      <c r="G137" s="27" t="s">
        <v>85</v>
      </c>
      <c r="H137" s="27" t="s">
        <v>86</v>
      </c>
      <c r="I137" s="27" t="s">
        <v>53</v>
      </c>
      <c r="J137" s="27" t="s">
        <v>33</v>
      </c>
      <c r="K137" s="27" t="s">
        <v>34</v>
      </c>
      <c r="L137" s="27" t="s">
        <v>87</v>
      </c>
      <c r="M137" s="32" t="s">
        <v>50</v>
      </c>
      <c r="N137" s="25"/>
      <c r="O137" s="25">
        <v>50</v>
      </c>
      <c r="P137" s="25"/>
      <c r="Q137" s="30">
        <f t="shared" si="2"/>
        <v>0</v>
      </c>
    </row>
    <row r="138" ht="33" customHeight="1" spans="1:17">
      <c r="A138" s="25">
        <v>132</v>
      </c>
      <c r="B138" s="26" t="s">
        <v>272</v>
      </c>
      <c r="C138" s="26"/>
      <c r="D138" s="26"/>
      <c r="E138" s="27" t="s">
        <v>29</v>
      </c>
      <c r="F138" s="27" t="s">
        <v>29</v>
      </c>
      <c r="G138" s="27" t="s">
        <v>85</v>
      </c>
      <c r="H138" s="27" t="s">
        <v>86</v>
      </c>
      <c r="I138" s="27" t="s">
        <v>53</v>
      </c>
      <c r="J138" s="27" t="s">
        <v>33</v>
      </c>
      <c r="K138" s="27" t="s">
        <v>34</v>
      </c>
      <c r="L138" s="27" t="s">
        <v>87</v>
      </c>
      <c r="M138" s="32" t="s">
        <v>50</v>
      </c>
      <c r="N138" s="25"/>
      <c r="O138" s="25">
        <v>50</v>
      </c>
      <c r="P138" s="25"/>
      <c r="Q138" s="30">
        <f t="shared" si="2"/>
        <v>0</v>
      </c>
    </row>
    <row r="139" ht="33" customHeight="1" spans="1:17">
      <c r="A139" s="25">
        <v>133</v>
      </c>
      <c r="B139" s="26" t="s">
        <v>273</v>
      </c>
      <c r="C139" s="26"/>
      <c r="D139" s="26"/>
      <c r="E139" s="27" t="s">
        <v>29</v>
      </c>
      <c r="F139" s="27" t="s">
        <v>29</v>
      </c>
      <c r="G139" s="27" t="s">
        <v>85</v>
      </c>
      <c r="H139" s="27" t="s">
        <v>86</v>
      </c>
      <c r="I139" s="27" t="s">
        <v>53</v>
      </c>
      <c r="J139" s="27" t="s">
        <v>33</v>
      </c>
      <c r="K139" s="27" t="s">
        <v>34</v>
      </c>
      <c r="L139" s="27" t="s">
        <v>87</v>
      </c>
      <c r="M139" s="32" t="s">
        <v>50</v>
      </c>
      <c r="N139" s="25"/>
      <c r="O139" s="25">
        <v>50</v>
      </c>
      <c r="P139" s="25"/>
      <c r="Q139" s="30">
        <f t="shared" si="2"/>
        <v>0</v>
      </c>
    </row>
    <row r="140" ht="33" customHeight="1" spans="1:17">
      <c r="A140" s="25">
        <v>134</v>
      </c>
      <c r="B140" s="26" t="s">
        <v>274</v>
      </c>
      <c r="C140" s="26"/>
      <c r="D140" s="26"/>
      <c r="E140" s="27" t="s">
        <v>29</v>
      </c>
      <c r="F140" s="27" t="s">
        <v>29</v>
      </c>
      <c r="G140" s="27" t="s">
        <v>85</v>
      </c>
      <c r="H140" s="27" t="s">
        <v>86</v>
      </c>
      <c r="I140" s="27" t="s">
        <v>53</v>
      </c>
      <c r="J140" s="27" t="s">
        <v>33</v>
      </c>
      <c r="K140" s="27" t="s">
        <v>34</v>
      </c>
      <c r="L140" s="27" t="s">
        <v>87</v>
      </c>
      <c r="M140" s="32" t="s">
        <v>50</v>
      </c>
      <c r="N140" s="25"/>
      <c r="O140" s="25">
        <v>50</v>
      </c>
      <c r="P140" s="25"/>
      <c r="Q140" s="30">
        <f t="shared" si="2"/>
        <v>0</v>
      </c>
    </row>
    <row r="141" ht="33" customHeight="1" spans="1:17">
      <c r="A141" s="25">
        <v>135</v>
      </c>
      <c r="B141" s="26" t="s">
        <v>275</v>
      </c>
      <c r="C141" s="26"/>
      <c r="D141" s="26"/>
      <c r="E141" s="27" t="s">
        <v>29</v>
      </c>
      <c r="F141" s="27" t="s">
        <v>29</v>
      </c>
      <c r="G141" s="27" t="s">
        <v>85</v>
      </c>
      <c r="H141" s="27" t="s">
        <v>86</v>
      </c>
      <c r="I141" s="27" t="s">
        <v>53</v>
      </c>
      <c r="J141" s="27" t="s">
        <v>33</v>
      </c>
      <c r="K141" s="27" t="s">
        <v>34</v>
      </c>
      <c r="L141" s="27" t="s">
        <v>87</v>
      </c>
      <c r="M141" s="32" t="s">
        <v>50</v>
      </c>
      <c r="N141" s="25"/>
      <c r="O141" s="25">
        <v>50</v>
      </c>
      <c r="P141" s="25"/>
      <c r="Q141" s="30">
        <f t="shared" si="2"/>
        <v>0</v>
      </c>
    </row>
    <row r="142" ht="33" customHeight="1" spans="1:17">
      <c r="A142" s="25">
        <v>136</v>
      </c>
      <c r="B142" s="26" t="s">
        <v>276</v>
      </c>
      <c r="C142" s="26"/>
      <c r="D142" s="26"/>
      <c r="E142" s="27" t="s">
        <v>29</v>
      </c>
      <c r="F142" s="27" t="s">
        <v>29</v>
      </c>
      <c r="G142" s="27" t="s">
        <v>85</v>
      </c>
      <c r="H142" s="27" t="s">
        <v>86</v>
      </c>
      <c r="I142" s="27" t="s">
        <v>53</v>
      </c>
      <c r="J142" s="27" t="s">
        <v>33</v>
      </c>
      <c r="K142" s="27" t="s">
        <v>120</v>
      </c>
      <c r="L142" s="27" t="s">
        <v>87</v>
      </c>
      <c r="M142" s="32" t="s">
        <v>50</v>
      </c>
      <c r="N142" s="25"/>
      <c r="O142" s="25">
        <v>50</v>
      </c>
      <c r="P142" s="25"/>
      <c r="Q142" s="30">
        <f t="shared" si="2"/>
        <v>0</v>
      </c>
    </row>
    <row r="143" ht="33" customHeight="1" spans="1:17">
      <c r="A143" s="25">
        <v>137</v>
      </c>
      <c r="B143" s="26" t="s">
        <v>277</v>
      </c>
      <c r="C143" s="26"/>
      <c r="D143" s="26"/>
      <c r="E143" s="27" t="s">
        <v>29</v>
      </c>
      <c r="F143" s="27" t="s">
        <v>29</v>
      </c>
      <c r="G143" s="27" t="s">
        <v>85</v>
      </c>
      <c r="H143" s="27" t="s">
        <v>86</v>
      </c>
      <c r="I143" s="27" t="s">
        <v>53</v>
      </c>
      <c r="J143" s="27" t="s">
        <v>38</v>
      </c>
      <c r="K143" s="27" t="s">
        <v>164</v>
      </c>
      <c r="L143" s="27" t="s">
        <v>87</v>
      </c>
      <c r="M143" s="32" t="s">
        <v>50</v>
      </c>
      <c r="N143" s="25"/>
      <c r="O143" s="25">
        <v>50</v>
      </c>
      <c r="P143" s="25"/>
      <c r="Q143" s="30">
        <f t="shared" si="2"/>
        <v>0</v>
      </c>
    </row>
    <row r="144" ht="33" customHeight="1" spans="1:17">
      <c r="A144" s="25">
        <v>138</v>
      </c>
      <c r="B144" s="26" t="s">
        <v>278</v>
      </c>
      <c r="C144" s="26"/>
      <c r="D144" s="26"/>
      <c r="E144" s="27" t="s">
        <v>29</v>
      </c>
      <c r="F144" s="27" t="s">
        <v>29</v>
      </c>
      <c r="G144" s="27" t="s">
        <v>85</v>
      </c>
      <c r="H144" s="27" t="s">
        <v>86</v>
      </c>
      <c r="I144" s="27" t="s">
        <v>53</v>
      </c>
      <c r="J144" s="27" t="s">
        <v>38</v>
      </c>
      <c r="K144" s="27" t="s">
        <v>104</v>
      </c>
      <c r="L144" s="27" t="s">
        <v>87</v>
      </c>
      <c r="M144" s="32" t="s">
        <v>50</v>
      </c>
      <c r="N144" s="25"/>
      <c r="O144" s="25">
        <v>50</v>
      </c>
      <c r="P144" s="25"/>
      <c r="Q144" s="30">
        <f t="shared" si="2"/>
        <v>0</v>
      </c>
    </row>
    <row r="145" ht="33" customHeight="1" spans="1:17">
      <c r="A145" s="25">
        <v>139</v>
      </c>
      <c r="B145" s="26" t="s">
        <v>279</v>
      </c>
      <c r="C145" s="26"/>
      <c r="D145" s="26"/>
      <c r="E145" s="27" t="s">
        <v>29</v>
      </c>
      <c r="F145" s="27" t="s">
        <v>29</v>
      </c>
      <c r="G145" s="27" t="s">
        <v>85</v>
      </c>
      <c r="H145" s="27" t="s">
        <v>86</v>
      </c>
      <c r="I145" s="27" t="s">
        <v>53</v>
      </c>
      <c r="J145" s="27" t="s">
        <v>38</v>
      </c>
      <c r="K145" s="27" t="s">
        <v>164</v>
      </c>
      <c r="L145" s="27" t="s">
        <v>87</v>
      </c>
      <c r="M145" s="32" t="s">
        <v>50</v>
      </c>
      <c r="N145" s="25"/>
      <c r="O145" s="25">
        <v>50</v>
      </c>
      <c r="P145" s="25"/>
      <c r="Q145" s="30">
        <f t="shared" si="2"/>
        <v>0</v>
      </c>
    </row>
    <row r="146" ht="33" customHeight="1" spans="1:17">
      <c r="A146" s="25">
        <v>140</v>
      </c>
      <c r="B146" s="26" t="s">
        <v>280</v>
      </c>
      <c r="C146" s="26"/>
      <c r="D146" s="26"/>
      <c r="E146" s="27" t="s">
        <v>29</v>
      </c>
      <c r="F146" s="27" t="s">
        <v>29</v>
      </c>
      <c r="G146" s="27" t="s">
        <v>85</v>
      </c>
      <c r="H146" s="27" t="s">
        <v>86</v>
      </c>
      <c r="I146" s="27" t="s">
        <v>53</v>
      </c>
      <c r="J146" s="27" t="s">
        <v>38</v>
      </c>
      <c r="K146" s="27" t="s">
        <v>164</v>
      </c>
      <c r="L146" s="27" t="s">
        <v>87</v>
      </c>
      <c r="M146" s="32" t="s">
        <v>50</v>
      </c>
      <c r="N146" s="25"/>
      <c r="O146" s="25">
        <v>50</v>
      </c>
      <c r="P146" s="25"/>
      <c r="Q146" s="30">
        <f t="shared" si="2"/>
        <v>0</v>
      </c>
    </row>
    <row r="147" ht="33" customHeight="1" spans="1:17">
      <c r="A147" s="25">
        <v>141</v>
      </c>
      <c r="B147" s="26" t="s">
        <v>281</v>
      </c>
      <c r="C147" s="26"/>
      <c r="D147" s="26"/>
      <c r="E147" s="27" t="s">
        <v>29</v>
      </c>
      <c r="F147" s="27" t="s">
        <v>29</v>
      </c>
      <c r="G147" s="27" t="s">
        <v>85</v>
      </c>
      <c r="H147" s="27" t="s">
        <v>86</v>
      </c>
      <c r="I147" s="27" t="s">
        <v>53</v>
      </c>
      <c r="J147" s="27" t="s">
        <v>33</v>
      </c>
      <c r="K147" s="27" t="s">
        <v>164</v>
      </c>
      <c r="L147" s="27" t="s">
        <v>87</v>
      </c>
      <c r="M147" s="32" t="s">
        <v>50</v>
      </c>
      <c r="N147" s="25"/>
      <c r="O147" s="25">
        <v>50</v>
      </c>
      <c r="P147" s="25"/>
      <c r="Q147" s="30">
        <f t="shared" si="2"/>
        <v>0</v>
      </c>
    </row>
    <row r="148" ht="33" customHeight="1" spans="1:17">
      <c r="A148" s="25">
        <v>142</v>
      </c>
      <c r="B148" s="26" t="s">
        <v>282</v>
      </c>
      <c r="C148" s="26"/>
      <c r="D148" s="26"/>
      <c r="E148" s="27" t="s">
        <v>29</v>
      </c>
      <c r="F148" s="27" t="s">
        <v>29</v>
      </c>
      <c r="G148" s="27" t="s">
        <v>85</v>
      </c>
      <c r="H148" s="27" t="s">
        <v>86</v>
      </c>
      <c r="I148" s="27" t="s">
        <v>53</v>
      </c>
      <c r="J148" s="27" t="s">
        <v>38</v>
      </c>
      <c r="K148" s="27" t="s">
        <v>164</v>
      </c>
      <c r="L148" s="27" t="s">
        <v>87</v>
      </c>
      <c r="M148" s="32" t="s">
        <v>50</v>
      </c>
      <c r="N148" s="25"/>
      <c r="O148" s="25">
        <v>50</v>
      </c>
      <c r="P148" s="25"/>
      <c r="Q148" s="30">
        <f t="shared" si="2"/>
        <v>0</v>
      </c>
    </row>
    <row r="149" ht="33" customHeight="1" spans="1:17">
      <c r="A149" s="25">
        <v>143</v>
      </c>
      <c r="B149" s="26" t="s">
        <v>283</v>
      </c>
      <c r="C149" s="26"/>
      <c r="D149" s="26"/>
      <c r="E149" s="27" t="s">
        <v>29</v>
      </c>
      <c r="F149" s="27" t="s">
        <v>29</v>
      </c>
      <c r="G149" s="27" t="s">
        <v>85</v>
      </c>
      <c r="H149" s="27" t="s">
        <v>86</v>
      </c>
      <c r="I149" s="27" t="s">
        <v>53</v>
      </c>
      <c r="J149" s="27" t="s">
        <v>38</v>
      </c>
      <c r="K149" s="27" t="s">
        <v>34</v>
      </c>
      <c r="L149" s="27" t="s">
        <v>87</v>
      </c>
      <c r="M149" s="32" t="s">
        <v>50</v>
      </c>
      <c r="N149" s="25"/>
      <c r="O149" s="25">
        <v>50</v>
      </c>
      <c r="P149" s="25"/>
      <c r="Q149" s="30">
        <f t="shared" si="2"/>
        <v>0</v>
      </c>
    </row>
    <row r="150" ht="33" customHeight="1" spans="1:17">
      <c r="A150" s="25">
        <v>144</v>
      </c>
      <c r="B150" s="26" t="s">
        <v>284</v>
      </c>
      <c r="C150" s="26"/>
      <c r="D150" s="26"/>
      <c r="E150" s="27" t="s">
        <v>29</v>
      </c>
      <c r="F150" s="27" t="s">
        <v>29</v>
      </c>
      <c r="G150" s="27" t="s">
        <v>85</v>
      </c>
      <c r="H150" s="27" t="s">
        <v>86</v>
      </c>
      <c r="I150" s="27" t="s">
        <v>53</v>
      </c>
      <c r="J150" s="27" t="s">
        <v>38</v>
      </c>
      <c r="K150" s="27" t="s">
        <v>34</v>
      </c>
      <c r="L150" s="27" t="s">
        <v>87</v>
      </c>
      <c r="M150" s="32" t="s">
        <v>50</v>
      </c>
      <c r="N150" s="25"/>
      <c r="O150" s="25">
        <v>50</v>
      </c>
      <c r="P150" s="25"/>
      <c r="Q150" s="30">
        <f t="shared" si="2"/>
        <v>0</v>
      </c>
    </row>
    <row r="151" ht="33" customHeight="1" spans="1:17">
      <c r="A151" s="25">
        <v>145</v>
      </c>
      <c r="B151" s="26" t="s">
        <v>285</v>
      </c>
      <c r="C151" s="26"/>
      <c r="D151" s="26"/>
      <c r="E151" s="27" t="s">
        <v>152</v>
      </c>
      <c r="F151" s="27" t="s">
        <v>152</v>
      </c>
      <c r="G151" s="27" t="s">
        <v>85</v>
      </c>
      <c r="H151" s="27" t="s">
        <v>86</v>
      </c>
      <c r="I151" s="27" t="s">
        <v>53</v>
      </c>
      <c r="J151" s="27" t="s">
        <v>33</v>
      </c>
      <c r="K151" s="27" t="s">
        <v>34</v>
      </c>
      <c r="L151" s="27" t="s">
        <v>87</v>
      </c>
      <c r="M151" s="32" t="s">
        <v>50</v>
      </c>
      <c r="N151" s="25"/>
      <c r="O151" s="25">
        <v>50</v>
      </c>
      <c r="P151" s="25"/>
      <c r="Q151" s="30">
        <f t="shared" si="2"/>
        <v>0</v>
      </c>
    </row>
    <row r="152" ht="33" customHeight="1" spans="1:17">
      <c r="A152" s="25">
        <v>146</v>
      </c>
      <c r="B152" s="26" t="s">
        <v>286</v>
      </c>
      <c r="C152" s="26"/>
      <c r="D152" s="26"/>
      <c r="E152" s="27" t="s">
        <v>152</v>
      </c>
      <c r="F152" s="27" t="s">
        <v>152</v>
      </c>
      <c r="G152" s="27" t="s">
        <v>85</v>
      </c>
      <c r="H152" s="27" t="s">
        <v>86</v>
      </c>
      <c r="I152" s="27" t="s">
        <v>53</v>
      </c>
      <c r="J152" s="27" t="s">
        <v>33</v>
      </c>
      <c r="K152" s="27" t="s">
        <v>34</v>
      </c>
      <c r="L152" s="27" t="s">
        <v>87</v>
      </c>
      <c r="M152" s="32" t="s">
        <v>50</v>
      </c>
      <c r="N152" s="25"/>
      <c r="O152" s="25">
        <v>50</v>
      </c>
      <c r="P152" s="25"/>
      <c r="Q152" s="30">
        <f t="shared" si="2"/>
        <v>0</v>
      </c>
    </row>
    <row r="153" ht="33" customHeight="1" spans="1:17">
      <c r="A153" s="25">
        <v>147</v>
      </c>
      <c r="B153" s="26" t="s">
        <v>287</v>
      </c>
      <c r="C153" s="26"/>
      <c r="D153" s="26"/>
      <c r="E153" s="27" t="s">
        <v>39</v>
      </c>
      <c r="F153" s="27" t="s">
        <v>39</v>
      </c>
      <c r="G153" s="27" t="s">
        <v>39</v>
      </c>
      <c r="H153" s="27" t="s">
        <v>39</v>
      </c>
      <c r="I153" s="27" t="s">
        <v>39</v>
      </c>
      <c r="J153" s="27" t="s">
        <v>39</v>
      </c>
      <c r="K153" s="27" t="s">
        <v>39</v>
      </c>
      <c r="L153" s="27" t="s">
        <v>39</v>
      </c>
      <c r="M153" s="35" t="s">
        <v>288</v>
      </c>
      <c r="N153" s="25"/>
      <c r="O153" s="25">
        <v>1</v>
      </c>
      <c r="P153" s="25"/>
      <c r="Q153" s="30">
        <f t="shared" si="2"/>
        <v>0</v>
      </c>
    </row>
    <row r="154" s="3" customFormat="1" ht="36" customHeight="1" spans="1:17">
      <c r="A154" s="36" t="s">
        <v>289</v>
      </c>
      <c r="B154" s="36"/>
      <c r="C154" s="36"/>
      <c r="D154" s="36" t="s">
        <v>290</v>
      </c>
      <c r="E154" s="36"/>
      <c r="F154" s="36"/>
      <c r="G154" s="37"/>
      <c r="H154" s="38"/>
      <c r="I154" s="39"/>
      <c r="J154" s="36" t="s">
        <v>291</v>
      </c>
      <c r="K154" s="37"/>
      <c r="L154" s="38"/>
      <c r="M154" s="38"/>
      <c r="N154" s="39"/>
      <c r="O154" s="36" t="s">
        <v>27</v>
      </c>
      <c r="P154" s="36"/>
      <c r="Q154" s="40">
        <f>SUM(Q96:Q153)</f>
        <v>0</v>
      </c>
    </row>
    <row r="155" s="4" customFormat="1" ht="81" customHeight="1" spans="1:17">
      <c r="A155" s="41" t="s">
        <v>292</v>
      </c>
      <c r="B155" s="42" t="s">
        <v>293</v>
      </c>
      <c r="C155" s="42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4"/>
      <c r="P155" s="44"/>
      <c r="Q155" s="44"/>
    </row>
    <row r="156" s="4" customFormat="1" ht="16.5" spans="1:17">
      <c r="A156" s="45"/>
      <c r="B156" s="45"/>
      <c r="C156" s="45"/>
      <c r="D156" s="46"/>
      <c r="E156" s="45"/>
      <c r="F156" s="45"/>
      <c r="G156" s="45"/>
      <c r="H156" s="45"/>
      <c r="I156" s="45"/>
      <c r="J156" s="45"/>
      <c r="K156" s="45"/>
      <c r="L156" s="45"/>
      <c r="M156" s="47"/>
      <c r="N156" s="47"/>
      <c r="O156" s="48"/>
      <c r="P156" s="48"/>
      <c r="Q156" s="48"/>
    </row>
    <row r="157" s="4" customFormat="1" ht="36" customHeight="1" spans="1:17">
      <c r="A157" s="45"/>
      <c r="B157" s="45"/>
      <c r="C157" s="45"/>
      <c r="D157" s="46"/>
      <c r="E157" s="45"/>
      <c r="F157" s="45"/>
      <c r="G157" s="45"/>
      <c r="H157" s="45"/>
      <c r="I157" s="45"/>
      <c r="J157" s="45"/>
      <c r="K157" s="45"/>
      <c r="L157" s="45"/>
      <c r="M157" s="49"/>
      <c r="N157" s="49"/>
      <c r="O157" s="49"/>
      <c r="P157" s="49"/>
      <c r="Q157" s="48"/>
    </row>
    <row r="158" s="4" customFormat="1" ht="57" customHeight="1" spans="1:17">
      <c r="A158" s="45"/>
      <c r="B158" s="45"/>
      <c r="C158" s="45"/>
      <c r="D158" s="46"/>
      <c r="E158" s="45"/>
      <c r="F158" s="45"/>
      <c r="G158" s="45"/>
      <c r="H158" s="47"/>
      <c r="I158" s="47"/>
      <c r="J158" s="49"/>
      <c r="K158" s="49"/>
      <c r="L158" s="49"/>
      <c r="M158" s="49"/>
      <c r="N158" s="50" t="s">
        <v>294</v>
      </c>
      <c r="O158" s="47"/>
      <c r="P158" s="47"/>
      <c r="Q158" s="47"/>
    </row>
    <row r="159" s="4" customFormat="1" ht="36" customHeight="1" spans="1:17">
      <c r="A159" s="45"/>
      <c r="B159" s="45"/>
      <c r="C159" s="45"/>
      <c r="D159" s="46"/>
      <c r="E159" s="45"/>
      <c r="F159" s="45"/>
      <c r="G159" s="45"/>
      <c r="H159" s="47"/>
      <c r="I159" s="47"/>
      <c r="J159" s="47"/>
      <c r="K159" s="47"/>
      <c r="L159" s="48"/>
      <c r="M159" s="48"/>
      <c r="N159" s="50" t="s">
        <v>295</v>
      </c>
      <c r="O159" s="47"/>
      <c r="P159" s="47"/>
      <c r="Q159" s="47"/>
    </row>
  </sheetData>
  <autoFilter xmlns:etc="http://www.wps.cn/officeDocument/2017/etCustomData" ref="A6:Q159" etc:filterBottomFollowUsedRange="0">
    <extLst/>
  </autoFilter>
  <mergeCells count="317">
    <mergeCell ref="A1:Q1"/>
    <mergeCell ref="A2:B2"/>
    <mergeCell ref="C2:F2"/>
    <mergeCell ref="G2:H2"/>
    <mergeCell ref="K2:M2"/>
    <mergeCell ref="O2:Q2"/>
    <mergeCell ref="A3:B3"/>
    <mergeCell ref="C3:Q3"/>
    <mergeCell ref="A4:B4"/>
    <mergeCell ref="C4:F4"/>
    <mergeCell ref="G4:H4"/>
    <mergeCell ref="K4:M4"/>
    <mergeCell ref="O4:Q4"/>
    <mergeCell ref="A5:B5"/>
    <mergeCell ref="C5:Q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50:D50"/>
    <mergeCell ref="E50:F50"/>
    <mergeCell ref="B51:D51"/>
    <mergeCell ref="E51:F51"/>
    <mergeCell ref="B52:D52"/>
    <mergeCell ref="E52:F52"/>
    <mergeCell ref="B53:D53"/>
    <mergeCell ref="E53:F53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59:D59"/>
    <mergeCell ref="E59:F59"/>
    <mergeCell ref="B60:D60"/>
    <mergeCell ref="E60:F60"/>
    <mergeCell ref="B61:D61"/>
    <mergeCell ref="E61:F61"/>
    <mergeCell ref="B62:D62"/>
    <mergeCell ref="E62:F62"/>
    <mergeCell ref="B63:D63"/>
    <mergeCell ref="E63:F63"/>
    <mergeCell ref="B64:D64"/>
    <mergeCell ref="E64:F64"/>
    <mergeCell ref="B65:D65"/>
    <mergeCell ref="E65:F65"/>
    <mergeCell ref="B66:D66"/>
    <mergeCell ref="E66:F66"/>
    <mergeCell ref="B67:D67"/>
    <mergeCell ref="E67:F67"/>
    <mergeCell ref="B68:D68"/>
    <mergeCell ref="E68:F68"/>
    <mergeCell ref="B69:D69"/>
    <mergeCell ref="E69:F69"/>
    <mergeCell ref="B70:D70"/>
    <mergeCell ref="E70:F70"/>
    <mergeCell ref="B71:D71"/>
    <mergeCell ref="E71:F71"/>
    <mergeCell ref="B72:D72"/>
    <mergeCell ref="E72:F72"/>
    <mergeCell ref="B73:D73"/>
    <mergeCell ref="E73:F73"/>
    <mergeCell ref="B74:D74"/>
    <mergeCell ref="E74:F74"/>
    <mergeCell ref="B75:D75"/>
    <mergeCell ref="E75:F75"/>
    <mergeCell ref="B76:D76"/>
    <mergeCell ref="E76:F76"/>
    <mergeCell ref="B77:D77"/>
    <mergeCell ref="E77:F77"/>
    <mergeCell ref="B78:D78"/>
    <mergeCell ref="E78:F78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B84:D84"/>
    <mergeCell ref="E84:F84"/>
    <mergeCell ref="B85:D85"/>
    <mergeCell ref="E85:F85"/>
    <mergeCell ref="B86:D86"/>
    <mergeCell ref="E86:F86"/>
    <mergeCell ref="B87:D87"/>
    <mergeCell ref="E87:F87"/>
    <mergeCell ref="B88:D88"/>
    <mergeCell ref="E88:F88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B107:D107"/>
    <mergeCell ref="E107:F107"/>
    <mergeCell ref="B108:D108"/>
    <mergeCell ref="E108:F108"/>
    <mergeCell ref="B109:D109"/>
    <mergeCell ref="E109:F109"/>
    <mergeCell ref="B110:D110"/>
    <mergeCell ref="E110:F110"/>
    <mergeCell ref="B111:D111"/>
    <mergeCell ref="E111:F111"/>
    <mergeCell ref="B112:D112"/>
    <mergeCell ref="E112:F112"/>
    <mergeCell ref="B113:D113"/>
    <mergeCell ref="E113:F113"/>
    <mergeCell ref="B114:D114"/>
    <mergeCell ref="E114:F114"/>
    <mergeCell ref="B115:D115"/>
    <mergeCell ref="E115:F115"/>
    <mergeCell ref="B116:D116"/>
    <mergeCell ref="E116:F116"/>
    <mergeCell ref="B117:D117"/>
    <mergeCell ref="E117:F117"/>
    <mergeCell ref="B118:D118"/>
    <mergeCell ref="E118:F118"/>
    <mergeCell ref="B119:D119"/>
    <mergeCell ref="E119:F119"/>
    <mergeCell ref="B120:D120"/>
    <mergeCell ref="E120:F120"/>
    <mergeCell ref="B121:D121"/>
    <mergeCell ref="E121:F121"/>
    <mergeCell ref="B122:D122"/>
    <mergeCell ref="E122:F122"/>
    <mergeCell ref="B123:D123"/>
    <mergeCell ref="E123:F123"/>
    <mergeCell ref="B124:D124"/>
    <mergeCell ref="E124:F124"/>
    <mergeCell ref="B125:D125"/>
    <mergeCell ref="E125:F125"/>
    <mergeCell ref="B126:D126"/>
    <mergeCell ref="E126:F126"/>
    <mergeCell ref="B127:D127"/>
    <mergeCell ref="E127:F127"/>
    <mergeCell ref="B128:D128"/>
    <mergeCell ref="E128:F128"/>
    <mergeCell ref="B129:D129"/>
    <mergeCell ref="E129:F129"/>
    <mergeCell ref="B130:D130"/>
    <mergeCell ref="E130:F130"/>
    <mergeCell ref="B131:D131"/>
    <mergeCell ref="E131:F131"/>
    <mergeCell ref="B132:D132"/>
    <mergeCell ref="E132:F132"/>
    <mergeCell ref="B133:D133"/>
    <mergeCell ref="E133:F133"/>
    <mergeCell ref="B134:D134"/>
    <mergeCell ref="E134:F134"/>
    <mergeCell ref="B135:D135"/>
    <mergeCell ref="E135:F135"/>
    <mergeCell ref="B136:D136"/>
    <mergeCell ref="E136:F136"/>
    <mergeCell ref="B137:D137"/>
    <mergeCell ref="E137:F137"/>
    <mergeCell ref="B138:D138"/>
    <mergeCell ref="E138:F138"/>
    <mergeCell ref="B139:D139"/>
    <mergeCell ref="E139:F139"/>
    <mergeCell ref="B140:D140"/>
    <mergeCell ref="E140:F140"/>
    <mergeCell ref="B141:D141"/>
    <mergeCell ref="E141:F141"/>
    <mergeCell ref="B142:D142"/>
    <mergeCell ref="E142:F142"/>
    <mergeCell ref="B143:D143"/>
    <mergeCell ref="E143:F143"/>
    <mergeCell ref="B144:D144"/>
    <mergeCell ref="E144:F144"/>
    <mergeCell ref="B145:D145"/>
    <mergeCell ref="E145:F145"/>
    <mergeCell ref="B146:D146"/>
    <mergeCell ref="E146:F146"/>
    <mergeCell ref="B147:D147"/>
    <mergeCell ref="E147:F147"/>
    <mergeCell ref="B148:D148"/>
    <mergeCell ref="E148:F148"/>
    <mergeCell ref="B149:D149"/>
    <mergeCell ref="E149:F149"/>
    <mergeCell ref="B150:D150"/>
    <mergeCell ref="E150:F150"/>
    <mergeCell ref="B151:D151"/>
    <mergeCell ref="E151:F151"/>
    <mergeCell ref="B152:D152"/>
    <mergeCell ref="E152:F152"/>
    <mergeCell ref="B153:D153"/>
    <mergeCell ref="E153:F153"/>
    <mergeCell ref="A154:C154"/>
    <mergeCell ref="D154:F154"/>
    <mergeCell ref="G154:I154"/>
    <mergeCell ref="K154:N154"/>
    <mergeCell ref="O154:P154"/>
    <mergeCell ref="B155:Q155"/>
  </mergeCells>
  <hyperlinks>
    <hyperlink ref="O4" r:id="rId2" display="lijiezai@chinagasholdings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王亚璇</dc:creator>
  <cp:lastModifiedBy>邱文</cp:lastModifiedBy>
  <dcterms:created xsi:type="dcterms:W3CDTF">2025-12-30T07:30:00Z</dcterms:created>
  <dcterms:modified xsi:type="dcterms:W3CDTF">2026-06-25T00:29:07Z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3EA88A2814CB44EE8D09EEDDC9C0C4C4_11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